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DCE415E5-6E34-49B5-910A-7FA26902907C}" xr6:coauthVersionLast="47" xr6:coauthVersionMax="47" xr10:uidLastSave="{00000000-0000-0000-0000-000000000000}"/>
  <bookViews>
    <workbookView xWindow="225" yWindow="3510" windowWidth="38175" windowHeight="15240" xr2:uid="{A3926FB3-B729-449F-AF60-A6E01109C263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7" i="1" l="1"/>
  <c r="J6" i="1"/>
  <c r="J41" i="2"/>
  <c r="I41" i="2"/>
  <c r="H41" i="2"/>
  <c r="G41" i="2"/>
  <c r="F41" i="2"/>
  <c r="E41" i="2"/>
  <c r="D41" i="2"/>
  <c r="C41" i="2"/>
  <c r="J40" i="2"/>
  <c r="I40" i="2"/>
  <c r="H40" i="2"/>
  <c r="G40" i="2"/>
  <c r="F40" i="2"/>
  <c r="E40" i="2"/>
  <c r="D40" i="2"/>
  <c r="C40" i="2"/>
  <c r="J39" i="2"/>
  <c r="I39" i="2"/>
  <c r="H39" i="2"/>
  <c r="G39" i="2"/>
  <c r="F39" i="2"/>
  <c r="E39" i="2"/>
  <c r="D39" i="2"/>
  <c r="C39" i="2"/>
  <c r="G38" i="2"/>
  <c r="G37" i="2"/>
  <c r="G33" i="2"/>
  <c r="G32" i="2"/>
  <c r="G31" i="2"/>
  <c r="F26" i="2"/>
  <c r="E26" i="2"/>
  <c r="D26" i="2"/>
  <c r="C26" i="2"/>
  <c r="C25" i="2"/>
  <c r="F13" i="2"/>
  <c r="E13" i="2"/>
  <c r="E19" i="2" s="1"/>
  <c r="E23" i="2" s="1"/>
  <c r="D13" i="2"/>
  <c r="D19" i="2" s="1"/>
  <c r="D23" i="2" s="1"/>
  <c r="C13" i="2"/>
  <c r="C19" i="2" s="1"/>
  <c r="C23" i="2" s="1"/>
  <c r="F28" i="2"/>
  <c r="E28" i="2"/>
  <c r="D28" i="2"/>
  <c r="C28" i="2"/>
  <c r="G25" i="2"/>
  <c r="J23" i="2"/>
  <c r="I23" i="2"/>
  <c r="H23" i="2"/>
  <c r="J19" i="2"/>
  <c r="I19" i="2"/>
  <c r="H19" i="2"/>
  <c r="G19" i="2"/>
  <c r="G23" i="2" s="1"/>
  <c r="G26" i="2" s="1"/>
  <c r="G28" i="2" s="1"/>
  <c r="F19" i="2"/>
  <c r="F23" i="2" s="1"/>
  <c r="G13" i="2"/>
  <c r="C9" i="2"/>
  <c r="G9" i="2"/>
  <c r="P41" i="2"/>
  <c r="O41" i="2"/>
  <c r="P40" i="2"/>
  <c r="O40" i="2"/>
  <c r="P39" i="2"/>
  <c r="O39" i="2"/>
  <c r="Q41" i="2"/>
  <c r="Q40" i="2"/>
  <c r="Q39" i="2"/>
  <c r="P38" i="2"/>
  <c r="O38" i="2"/>
  <c r="P37" i="2"/>
  <c r="O37" i="2"/>
  <c r="P36" i="2"/>
  <c r="O36" i="2"/>
  <c r="P35" i="2"/>
  <c r="O35" i="2"/>
  <c r="P34" i="2"/>
  <c r="O34" i="2"/>
  <c r="P33" i="2"/>
  <c r="O33" i="2"/>
  <c r="P32" i="2"/>
  <c r="O32" i="2"/>
  <c r="P31" i="2"/>
  <c r="O31" i="2"/>
  <c r="Q38" i="2"/>
  <c r="Q37" i="2"/>
  <c r="Q36" i="2"/>
  <c r="Q35" i="2"/>
  <c r="Q34" i="2"/>
  <c r="Q33" i="2"/>
  <c r="Q32" i="2"/>
  <c r="Q31" i="2"/>
  <c r="N28" i="2"/>
  <c r="M28" i="2"/>
  <c r="L28" i="2"/>
  <c r="O25" i="2"/>
  <c r="P25" i="2"/>
  <c r="Q25" i="2"/>
  <c r="Q18" i="2"/>
  <c r="P13" i="2"/>
  <c r="P19" i="2" s="1"/>
  <c r="P23" i="2" s="1"/>
  <c r="P26" i="2" s="1"/>
  <c r="P28" i="2" s="1"/>
  <c r="O13" i="2"/>
  <c r="O19" i="2" s="1"/>
  <c r="O23" i="2" s="1"/>
  <c r="Q13" i="2"/>
  <c r="Q19" i="2" s="1"/>
  <c r="Q10" i="2"/>
  <c r="O10" i="2"/>
  <c r="P10" i="2"/>
  <c r="J3" i="1"/>
  <c r="J5" i="1" s="1"/>
  <c r="Q23" i="2" l="1"/>
  <c r="Q26" i="2" s="1"/>
  <c r="O26" i="2"/>
  <c r="O28" i="2" s="1"/>
  <c r="J8" i="1"/>
  <c r="J12" i="1" s="1"/>
  <c r="J11" i="1" l="1"/>
  <c r="Q28" i="2"/>
</calcChain>
</file>

<file path=xl/sharedStrings.xml><?xml version="1.0" encoding="utf-8"?>
<sst xmlns="http://schemas.openxmlformats.org/spreadsheetml/2006/main" count="91" uniqueCount="80">
  <si>
    <t>Alibiba</t>
  </si>
  <si>
    <t>IR</t>
  </si>
  <si>
    <t>numbers in mio RMB</t>
  </si>
  <si>
    <t>Shares</t>
  </si>
  <si>
    <t>MC</t>
  </si>
  <si>
    <t>Cash</t>
  </si>
  <si>
    <t>Debt</t>
  </si>
  <si>
    <t>EV</t>
  </si>
  <si>
    <t>Price HK</t>
  </si>
  <si>
    <t>Price RMB</t>
  </si>
  <si>
    <t>HKD/RMB</t>
  </si>
  <si>
    <t>Main</t>
  </si>
  <si>
    <t>Q125</t>
  </si>
  <si>
    <t>Q225</t>
  </si>
  <si>
    <t>Q325</t>
  </si>
  <si>
    <t>Q425</t>
  </si>
  <si>
    <t>Q126</t>
  </si>
  <si>
    <t>Q226</t>
  </si>
  <si>
    <t>Q326</t>
  </si>
  <si>
    <t>Q426</t>
  </si>
  <si>
    <t>FY20</t>
  </si>
  <si>
    <t>FY21</t>
  </si>
  <si>
    <t>FY22</t>
  </si>
  <si>
    <t>FY23</t>
  </si>
  <si>
    <t>FY24</t>
  </si>
  <si>
    <t>FY25</t>
  </si>
  <si>
    <t>Segments</t>
  </si>
  <si>
    <t>Taobao &amp; Tmall Group</t>
  </si>
  <si>
    <t>Cloud Intelligence</t>
  </si>
  <si>
    <t xml:space="preserve">International Digital Commerce </t>
  </si>
  <si>
    <t>Smart Logistics</t>
  </si>
  <si>
    <t>Local Services</t>
  </si>
  <si>
    <t>Digital Media</t>
  </si>
  <si>
    <t>Others</t>
  </si>
  <si>
    <t>Taobao, Tmall</t>
  </si>
  <si>
    <t>Ali Express, trendyol</t>
  </si>
  <si>
    <t>Alibaba Cloud</t>
  </si>
  <si>
    <t>Cai Niao</t>
  </si>
  <si>
    <t>Ele me, Amap</t>
  </si>
  <si>
    <t>Youku, Damai</t>
  </si>
  <si>
    <t>Ding Talk, Freeshipio</t>
  </si>
  <si>
    <t>Brands</t>
  </si>
  <si>
    <t>E-commerce</t>
  </si>
  <si>
    <t>AI and Cloud</t>
  </si>
  <si>
    <t xml:space="preserve">Taobao and Tmall </t>
  </si>
  <si>
    <t>International Digital Commerce</t>
  </si>
  <si>
    <t>Eliminations</t>
  </si>
  <si>
    <t>Revenue</t>
  </si>
  <si>
    <t>Cost of Revenue</t>
  </si>
  <si>
    <t>Gross Profit</t>
  </si>
  <si>
    <t>R&amp;D</t>
  </si>
  <si>
    <t>Sales and Marketing</t>
  </si>
  <si>
    <t>General and Admin</t>
  </si>
  <si>
    <t>Amortization</t>
  </si>
  <si>
    <t>Impairments and other</t>
  </si>
  <si>
    <t>Operating Income</t>
  </si>
  <si>
    <t>Interest Income</t>
  </si>
  <si>
    <t>Interest Expense</t>
  </si>
  <si>
    <t>Other Income</t>
  </si>
  <si>
    <t>Pretax Income</t>
  </si>
  <si>
    <t>Net Income</t>
  </si>
  <si>
    <t>Tax Expense</t>
  </si>
  <si>
    <t>Minorities and Subsidaries</t>
  </si>
  <si>
    <t>EPS</t>
  </si>
  <si>
    <t>Employee</t>
  </si>
  <si>
    <t>P/E</t>
  </si>
  <si>
    <t>EV/EBIT</t>
  </si>
  <si>
    <t>Taobao &amp; Tmall Growth</t>
  </si>
  <si>
    <t>International Growth</t>
  </si>
  <si>
    <t>Cloud Growth</t>
  </si>
  <si>
    <t>Logistics Growth</t>
  </si>
  <si>
    <t>Local Services Growth</t>
  </si>
  <si>
    <t>Digital Media Growth</t>
  </si>
  <si>
    <t>Others Growth</t>
  </si>
  <si>
    <t>Revenue Growth</t>
  </si>
  <si>
    <t>Gross Margin</t>
  </si>
  <si>
    <t>Operating Margin</t>
  </si>
  <si>
    <t>Tax Rate</t>
  </si>
  <si>
    <t>n.a.</t>
  </si>
  <si>
    <t>9988.HK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</si>
</sst>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\(#,##0\)"/>
    <numFmt numFmtId="165" formatCode="#,##0.00;\(#,##0.00\)"/>
    <numFmt numFmtId="166" formatCode="0.0"/>
  </numFmts>
  <fonts count="9" x14ac:knownFonts="1">
    <font>
      <sz val="11"/>
      <color theme="1"/>
      <name val="Aptos Narrow"/>
      <family val="2"/>
      <scheme val="minor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b/>
      <u/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9" fontId="5" fillId="0" borderId="0" applyFont="0" applyFill="0" applyBorder="0" applyAlignment="0" applyProtection="0"/>
  </cellStyleXfs>
  <cellXfs count="30">
    <xf numFmtId="0" fontId="0" fillId="0" borderId="0" xfId="0"/>
    <xf numFmtId="0" fontId="6" fillId="0" borderId="0" xfId="0" applyFont="1"/>
    <xf numFmtId="0" fontId="3" fillId="0" borderId="0" xfId="0" applyFont="1"/>
    <xf numFmtId="3" fontId="3" fillId="0" borderId="0" xfId="0" applyNumberFormat="1" applyFont="1"/>
    <xf numFmtId="0" fontId="3" fillId="0" borderId="0" xfId="0" applyFont="1" applyAlignment="1">
      <alignment horizontal="right"/>
    </xf>
    <xf numFmtId="164" fontId="3" fillId="0" borderId="0" xfId="0" applyNumberFormat="1" applyFont="1"/>
    <xf numFmtId="0" fontId="7" fillId="0" borderId="0" xfId="1" applyFont="1"/>
    <xf numFmtId="0" fontId="8" fillId="0" borderId="9" xfId="0" applyFont="1" applyBorder="1"/>
    <xf numFmtId="0" fontId="8" fillId="0" borderId="10" xfId="0" applyFont="1" applyBorder="1"/>
    <xf numFmtId="0" fontId="3" fillId="0" borderId="10" xfId="0" applyFont="1" applyBorder="1"/>
    <xf numFmtId="0" fontId="3" fillId="0" borderId="11" xfId="0" applyFont="1" applyBorder="1"/>
    <xf numFmtId="0" fontId="3" fillId="0" borderId="1" xfId="0" applyFont="1" applyBorder="1"/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3" fillId="0" borderId="5" xfId="0" applyFont="1" applyBorder="1"/>
    <xf numFmtId="166" fontId="3" fillId="0" borderId="0" xfId="0" applyNumberFormat="1" applyFont="1"/>
    <xf numFmtId="0" fontId="3" fillId="0" borderId="6" xfId="0" applyFont="1" applyBorder="1"/>
    <xf numFmtId="0" fontId="3" fillId="0" borderId="7" xfId="0" applyFont="1" applyBorder="1"/>
    <xf numFmtId="0" fontId="3" fillId="0" borderId="8" xfId="0" applyFont="1" applyBorder="1"/>
    <xf numFmtId="164" fontId="6" fillId="0" borderId="0" xfId="0" applyNumberFormat="1" applyFont="1"/>
    <xf numFmtId="165" fontId="3" fillId="0" borderId="0" xfId="0" applyNumberFormat="1" applyFont="1"/>
    <xf numFmtId="9" fontId="3" fillId="0" borderId="0" xfId="2" applyFont="1"/>
    <xf numFmtId="9" fontId="6" fillId="0" borderId="0" xfId="2" applyFont="1"/>
    <xf numFmtId="164" fontId="2" fillId="0" borderId="0" xfId="0" applyNumberFormat="1" applyFont="1"/>
    <xf numFmtId="164" fontId="2" fillId="0" borderId="0" xfId="0" applyNumberFormat="1" applyFont="1" applyAlignment="1">
      <alignment horizontal="right"/>
    </xf>
    <xf numFmtId="9" fontId="2" fillId="0" borderId="0" xfId="2" applyFont="1" applyAlignment="1">
      <alignment horizontal="right"/>
    </xf>
    <xf numFmtId="9" fontId="6" fillId="0" borderId="0" xfId="2" applyFont="1" applyAlignment="1">
      <alignment horizontal="right"/>
    </xf>
    <xf numFmtId="0" fontId="2" fillId="0" borderId="0" xfId="0" applyFont="1" applyAlignment="1">
      <alignment horizontal="right"/>
    </xf>
    <xf numFmtId="0" fontId="1" fillId="0" borderId="0" xfId="0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alibabagroup.com/en-US/investor-relation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689B9D-AECD-4525-8AC9-0A6E41444C30}">
  <dimension ref="A1:K17"/>
  <sheetViews>
    <sheetView tabSelected="1" zoomScale="200" zoomScaleNormal="200" workbookViewId="0">
      <selection activeCell="J3" sqref="J3"/>
    </sheetView>
  </sheetViews>
  <sheetFormatPr defaultColWidth="9.7109375" defaultRowHeight="12.75" x14ac:dyDescent="0.2"/>
  <cols>
    <col min="1" max="1" width="2.85546875" style="2" customWidth="1"/>
    <col min="2" max="16384" width="9.7109375" style="2"/>
  </cols>
  <sheetData>
    <row r="1" spans="1:11" x14ac:dyDescent="0.2">
      <c r="A1" s="1" t="s">
        <v>0</v>
      </c>
    </row>
    <row r="2" spans="1:11" x14ac:dyDescent="0.2">
      <c r="A2" s="2" t="s">
        <v>2</v>
      </c>
      <c r="I2" s="2" t="s">
        <v>8</v>
      </c>
      <c r="J2" s="2">
        <v>172</v>
      </c>
    </row>
    <row r="3" spans="1:11" x14ac:dyDescent="0.2">
      <c r="I3" s="2" t="s">
        <v>9</v>
      </c>
      <c r="J3" s="3">
        <f>+J2*J10</f>
        <v>161.67999999999998</v>
      </c>
      <c r="K3" s="28" t="s">
        <v>16</v>
      </c>
    </row>
    <row r="4" spans="1:11" x14ac:dyDescent="0.2">
      <c r="B4" s="29" t="s">
        <v>79</v>
      </c>
      <c r="I4" s="2" t="s">
        <v>3</v>
      </c>
      <c r="J4" s="5">
        <v>18570</v>
      </c>
    </row>
    <row r="5" spans="1:11" x14ac:dyDescent="0.2">
      <c r="B5" s="6" t="s">
        <v>1</v>
      </c>
      <c r="I5" s="2" t="s">
        <v>4</v>
      </c>
      <c r="J5" s="3">
        <f>+J3*J4</f>
        <v>3002397.5999999996</v>
      </c>
      <c r="K5" s="28" t="s">
        <v>16</v>
      </c>
    </row>
    <row r="6" spans="1:11" x14ac:dyDescent="0.2">
      <c r="I6" s="2" t="s">
        <v>5</v>
      </c>
      <c r="J6" s="3">
        <f>183120+191737</f>
        <v>374857</v>
      </c>
      <c r="K6" s="28" t="s">
        <v>16</v>
      </c>
    </row>
    <row r="7" spans="1:11" x14ac:dyDescent="0.2">
      <c r="B7" s="7" t="s">
        <v>26</v>
      </c>
      <c r="C7" s="8" t="s">
        <v>41</v>
      </c>
      <c r="D7" s="9"/>
      <c r="E7" s="9"/>
      <c r="F7" s="9"/>
      <c r="G7" s="10"/>
      <c r="I7" s="2" t="s">
        <v>6</v>
      </c>
      <c r="J7" s="3">
        <f>24584+50919</f>
        <v>75503</v>
      </c>
    </row>
    <row r="8" spans="1:11" x14ac:dyDescent="0.2">
      <c r="B8" s="11" t="s">
        <v>27</v>
      </c>
      <c r="C8" s="12" t="s">
        <v>34</v>
      </c>
      <c r="D8" s="12"/>
      <c r="E8" s="12"/>
      <c r="F8" s="12"/>
      <c r="G8" s="13"/>
      <c r="I8" s="2" t="s">
        <v>7</v>
      </c>
      <c r="J8" s="3">
        <f>+J5-J6+J7</f>
        <v>2703043.5999999996</v>
      </c>
    </row>
    <row r="9" spans="1:11" x14ac:dyDescent="0.2">
      <c r="B9" s="14" t="s">
        <v>29</v>
      </c>
      <c r="C9" s="2" t="s">
        <v>35</v>
      </c>
      <c r="G9" s="15"/>
    </row>
    <row r="10" spans="1:11" x14ac:dyDescent="0.2">
      <c r="B10" s="14" t="s">
        <v>28</v>
      </c>
      <c r="C10" s="2" t="s">
        <v>36</v>
      </c>
      <c r="G10" s="15"/>
      <c r="I10" s="2" t="s">
        <v>10</v>
      </c>
      <c r="J10" s="2">
        <v>0.94</v>
      </c>
    </row>
    <row r="11" spans="1:11" x14ac:dyDescent="0.2">
      <c r="B11" s="14" t="s">
        <v>30</v>
      </c>
      <c r="C11" s="2" t="s">
        <v>37</v>
      </c>
      <c r="G11" s="15"/>
      <c r="I11" s="2" t="s">
        <v>65</v>
      </c>
      <c r="J11" s="16">
        <f>+J5/Model!Q26</f>
        <v>23.189909631574878</v>
      </c>
    </row>
    <row r="12" spans="1:11" x14ac:dyDescent="0.2">
      <c r="B12" s="14" t="s">
        <v>31</v>
      </c>
      <c r="C12" s="2" t="s">
        <v>38</v>
      </c>
      <c r="G12" s="15"/>
      <c r="I12" s="2" t="s">
        <v>66</v>
      </c>
      <c r="J12" s="16">
        <f>+J8/Model!Q19</f>
        <v>19.183447003300092</v>
      </c>
    </row>
    <row r="13" spans="1:11" x14ac:dyDescent="0.2">
      <c r="B13" s="14" t="s">
        <v>32</v>
      </c>
      <c r="C13" s="2" t="s">
        <v>39</v>
      </c>
      <c r="G13" s="15"/>
    </row>
    <row r="14" spans="1:11" x14ac:dyDescent="0.2">
      <c r="B14" s="17" t="s">
        <v>33</v>
      </c>
      <c r="C14" s="18" t="s">
        <v>40</v>
      </c>
      <c r="D14" s="18"/>
      <c r="E14" s="18"/>
      <c r="F14" s="18"/>
      <c r="G14" s="19"/>
      <c r="I14" s="2" t="s">
        <v>64</v>
      </c>
      <c r="J14" s="3">
        <v>194320</v>
      </c>
      <c r="K14" s="3"/>
    </row>
    <row r="16" spans="1:11" x14ac:dyDescent="0.2">
      <c r="B16" s="2" t="s">
        <v>42</v>
      </c>
    </row>
    <row r="17" spans="2:2" x14ac:dyDescent="0.2">
      <c r="B17" s="2" t="s">
        <v>43</v>
      </c>
    </row>
  </sheetData>
  <hyperlinks>
    <hyperlink ref="B5" r:id="rId1" xr:uid="{5CCE4CCF-F146-444E-B869-C580A4610AC3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BD53C-DF31-43FF-9A0A-7B6CC2D2F3AA}">
  <dimension ref="A1:AI187"/>
  <sheetViews>
    <sheetView zoomScale="200" zoomScaleNormal="200" workbookViewId="0">
      <pane xSplit="2" ySplit="2" topLeftCell="E18" activePane="bottomRight" state="frozen"/>
      <selection pane="topRight" activeCell="C1" sqref="C1"/>
      <selection pane="bottomLeft" activeCell="A3" sqref="A3"/>
      <selection pane="bottomRight" activeCell="G33" sqref="G33"/>
    </sheetView>
  </sheetViews>
  <sheetFormatPr defaultRowHeight="12.75" x14ac:dyDescent="0.2"/>
  <cols>
    <col min="1" max="1" width="5.42578125" style="2" bestFit="1" customWidth="1"/>
    <col min="2" max="2" width="27" style="2" customWidth="1"/>
    <col min="3" max="11" width="9.140625" style="2"/>
    <col min="12" max="16" width="9.28515625" style="2" bestFit="1" customWidth="1"/>
    <col min="17" max="17" width="9.85546875" style="2" bestFit="1" customWidth="1"/>
    <col min="18" max="16384" width="9.140625" style="2"/>
  </cols>
  <sheetData>
    <row r="1" spans="1:35" x14ac:dyDescent="0.2">
      <c r="A1" s="6" t="s">
        <v>11</v>
      </c>
    </row>
    <row r="2" spans="1:35" x14ac:dyDescent="0.2">
      <c r="C2" s="4" t="s">
        <v>12</v>
      </c>
      <c r="D2" s="4" t="s">
        <v>13</v>
      </c>
      <c r="E2" s="4" t="s">
        <v>14</v>
      </c>
      <c r="F2" s="4" t="s">
        <v>15</v>
      </c>
      <c r="G2" s="4" t="s">
        <v>16</v>
      </c>
      <c r="H2" s="4" t="s">
        <v>17</v>
      </c>
      <c r="I2" s="4" t="s">
        <v>18</v>
      </c>
      <c r="J2" s="4" t="s">
        <v>19</v>
      </c>
      <c r="K2" s="4"/>
      <c r="L2" s="4" t="s">
        <v>20</v>
      </c>
      <c r="M2" s="4" t="s">
        <v>21</v>
      </c>
      <c r="N2" s="4" t="s">
        <v>22</v>
      </c>
      <c r="O2" s="4" t="s">
        <v>23</v>
      </c>
      <c r="P2" s="4" t="s">
        <v>24</v>
      </c>
      <c r="Q2" s="4" t="s">
        <v>25</v>
      </c>
    </row>
    <row r="3" spans="1:35" x14ac:dyDescent="0.2">
      <c r="B3" s="2" t="s">
        <v>44</v>
      </c>
      <c r="C3" s="5">
        <v>108522</v>
      </c>
      <c r="D3" s="5"/>
      <c r="E3" s="5"/>
      <c r="F3" s="5"/>
      <c r="G3" s="5">
        <v>104072</v>
      </c>
      <c r="H3" s="5"/>
      <c r="I3" s="5"/>
      <c r="J3" s="5"/>
      <c r="K3" s="5"/>
      <c r="L3" s="5"/>
      <c r="M3" s="5"/>
      <c r="N3" s="5"/>
      <c r="O3" s="5">
        <v>413206</v>
      </c>
      <c r="P3" s="5">
        <v>434893</v>
      </c>
      <c r="Q3" s="5">
        <v>449827</v>
      </c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</row>
    <row r="4" spans="1:35" x14ac:dyDescent="0.2">
      <c r="B4" s="2" t="s">
        <v>45</v>
      </c>
      <c r="C4" s="5">
        <v>29293</v>
      </c>
      <c r="D4" s="5"/>
      <c r="E4" s="5"/>
      <c r="F4" s="5"/>
      <c r="G4" s="5">
        <v>34741</v>
      </c>
      <c r="H4" s="5"/>
      <c r="I4" s="5"/>
      <c r="J4" s="5"/>
      <c r="K4" s="5"/>
      <c r="L4" s="5"/>
      <c r="M4" s="5"/>
      <c r="N4" s="5"/>
      <c r="O4" s="5">
        <v>70506</v>
      </c>
      <c r="P4" s="5">
        <v>102598</v>
      </c>
      <c r="Q4" s="5">
        <v>132300</v>
      </c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spans="1:35" x14ac:dyDescent="0.2">
      <c r="B5" s="2" t="s">
        <v>28</v>
      </c>
      <c r="C5" s="5">
        <v>26549</v>
      </c>
      <c r="D5" s="5"/>
      <c r="E5" s="5"/>
      <c r="F5" s="5"/>
      <c r="G5" s="5">
        <v>33398</v>
      </c>
      <c r="H5" s="5"/>
      <c r="I5" s="5"/>
      <c r="J5" s="5"/>
      <c r="K5" s="5"/>
      <c r="L5" s="5"/>
      <c r="M5" s="5"/>
      <c r="N5" s="5"/>
      <c r="O5" s="5">
        <v>103497</v>
      </c>
      <c r="P5" s="5">
        <v>106374</v>
      </c>
      <c r="Q5" s="5">
        <v>118028</v>
      </c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</row>
    <row r="6" spans="1:35" x14ac:dyDescent="0.2">
      <c r="B6" s="2" t="s">
        <v>30</v>
      </c>
      <c r="C6" s="5">
        <v>0</v>
      </c>
      <c r="D6" s="5"/>
      <c r="E6" s="5"/>
      <c r="F6" s="5"/>
      <c r="G6" s="5">
        <v>0</v>
      </c>
      <c r="H6" s="5"/>
      <c r="I6" s="5"/>
      <c r="J6" s="5"/>
      <c r="K6" s="5"/>
      <c r="L6" s="5"/>
      <c r="M6" s="5"/>
      <c r="N6" s="5"/>
      <c r="O6" s="5">
        <v>77512</v>
      </c>
      <c r="P6" s="5">
        <v>99020</v>
      </c>
      <c r="Q6" s="5">
        <v>101272</v>
      </c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</row>
    <row r="7" spans="1:35" x14ac:dyDescent="0.2">
      <c r="B7" s="2" t="s">
        <v>31</v>
      </c>
      <c r="C7" s="5">
        <v>0</v>
      </c>
      <c r="D7" s="5"/>
      <c r="E7" s="5"/>
      <c r="F7" s="5"/>
      <c r="G7" s="5">
        <v>0</v>
      </c>
      <c r="H7" s="5"/>
      <c r="I7" s="5"/>
      <c r="J7" s="5"/>
      <c r="K7" s="5"/>
      <c r="L7" s="5"/>
      <c r="M7" s="5"/>
      <c r="N7" s="5"/>
      <c r="O7" s="5">
        <v>67076</v>
      </c>
      <c r="P7" s="5">
        <v>59802</v>
      </c>
      <c r="Q7" s="5">
        <v>67076</v>
      </c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</row>
    <row r="8" spans="1:35" x14ac:dyDescent="0.2">
      <c r="B8" s="2" t="s">
        <v>32</v>
      </c>
      <c r="C8" s="5">
        <v>0</v>
      </c>
      <c r="D8" s="5"/>
      <c r="E8" s="5"/>
      <c r="F8" s="5"/>
      <c r="G8" s="5">
        <v>0</v>
      </c>
      <c r="H8" s="5"/>
      <c r="I8" s="5"/>
      <c r="J8" s="5"/>
      <c r="K8" s="5"/>
      <c r="L8" s="5"/>
      <c r="M8" s="5"/>
      <c r="N8" s="5"/>
      <c r="O8" s="5">
        <v>18444</v>
      </c>
      <c r="P8" s="5">
        <v>21145</v>
      </c>
      <c r="Q8" s="5">
        <v>22267</v>
      </c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</row>
    <row r="9" spans="1:35" x14ac:dyDescent="0.2">
      <c r="B9" s="2" t="s">
        <v>33</v>
      </c>
      <c r="C9" s="5">
        <f>81354+419</f>
        <v>81773</v>
      </c>
      <c r="D9" s="5"/>
      <c r="E9" s="5"/>
      <c r="F9" s="5"/>
      <c r="G9" s="5">
        <f>58599+519</f>
        <v>59118</v>
      </c>
      <c r="H9" s="5"/>
      <c r="I9" s="5"/>
      <c r="J9" s="5"/>
      <c r="K9" s="5"/>
      <c r="L9" s="5"/>
      <c r="M9" s="5"/>
      <c r="N9" s="5"/>
      <c r="O9" s="5">
        <v>197115</v>
      </c>
      <c r="P9" s="5">
        <v>192331</v>
      </c>
      <c r="Q9" s="5">
        <v>206269</v>
      </c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</row>
    <row r="10" spans="1:35" x14ac:dyDescent="0.2">
      <c r="B10" s="2" t="s">
        <v>46</v>
      </c>
      <c r="C10" s="5">
        <v>-22049</v>
      </c>
      <c r="D10" s="5"/>
      <c r="E10" s="5"/>
      <c r="F10" s="5"/>
      <c r="G10" s="5">
        <v>-19677</v>
      </c>
      <c r="H10" s="5"/>
      <c r="I10" s="5"/>
      <c r="J10" s="5"/>
      <c r="K10" s="5"/>
      <c r="L10" s="5"/>
      <c r="M10" s="5"/>
      <c r="N10" s="5"/>
      <c r="O10" s="5">
        <f>866-62708</f>
        <v>-61842</v>
      </c>
      <c r="P10" s="5">
        <f>1297-76292</f>
        <v>-74995</v>
      </c>
      <c r="Q10" s="5">
        <f>1924-102616</f>
        <v>-100692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spans="1:35" x14ac:dyDescent="0.2">
      <c r="B11" s="1" t="s">
        <v>47</v>
      </c>
      <c r="C11" s="20">
        <v>243236</v>
      </c>
      <c r="D11" s="5"/>
      <c r="E11" s="5"/>
      <c r="F11" s="5"/>
      <c r="G11" s="20">
        <v>247652</v>
      </c>
      <c r="H11" s="5"/>
      <c r="I11" s="5"/>
      <c r="J11" s="5"/>
      <c r="K11" s="5"/>
      <c r="L11" s="5"/>
      <c r="M11" s="5"/>
      <c r="N11" s="5"/>
      <c r="O11" s="20">
        <v>868687</v>
      </c>
      <c r="P11" s="20">
        <v>941168</v>
      </c>
      <c r="Q11" s="20">
        <v>996347</v>
      </c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spans="1:35" x14ac:dyDescent="0.2">
      <c r="B12" s="2" t="s">
        <v>48</v>
      </c>
      <c r="C12" s="5">
        <v>146106</v>
      </c>
      <c r="D12" s="5"/>
      <c r="E12" s="5"/>
      <c r="F12" s="5"/>
      <c r="G12" s="5">
        <v>136429</v>
      </c>
      <c r="H12" s="5"/>
      <c r="I12" s="5"/>
      <c r="J12" s="5"/>
      <c r="K12" s="5"/>
      <c r="L12" s="5"/>
      <c r="M12" s="5"/>
      <c r="N12" s="5"/>
      <c r="O12" s="5">
        <v>549695</v>
      </c>
      <c r="P12" s="5">
        <v>586323</v>
      </c>
      <c r="Q12" s="5">
        <v>598285</v>
      </c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spans="1:35" x14ac:dyDescent="0.2">
      <c r="B13" s="2" t="s">
        <v>49</v>
      </c>
      <c r="C13" s="5">
        <f t="shared" ref="C13:F13" si="0">+C11-C12</f>
        <v>97130</v>
      </c>
      <c r="D13" s="5">
        <f t="shared" si="0"/>
        <v>0</v>
      </c>
      <c r="E13" s="5">
        <f t="shared" si="0"/>
        <v>0</v>
      </c>
      <c r="F13" s="5">
        <f t="shared" si="0"/>
        <v>0</v>
      </c>
      <c r="G13" s="5">
        <f>+G11-G12</f>
        <v>111223</v>
      </c>
      <c r="H13" s="5"/>
      <c r="I13" s="5"/>
      <c r="J13" s="5"/>
      <c r="K13" s="5"/>
      <c r="L13" s="5"/>
      <c r="M13" s="5"/>
      <c r="N13" s="5"/>
      <c r="O13" s="5">
        <f t="shared" ref="O13:P13" si="1">+O11-O12</f>
        <v>318992</v>
      </c>
      <c r="P13" s="5">
        <f t="shared" si="1"/>
        <v>354845</v>
      </c>
      <c r="Q13" s="5">
        <f>+Q11-Q12</f>
        <v>398062</v>
      </c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spans="1:35" x14ac:dyDescent="0.2">
      <c r="B14" s="2" t="s">
        <v>50</v>
      </c>
      <c r="C14" s="5">
        <v>13373</v>
      </c>
      <c r="D14" s="5"/>
      <c r="E14" s="5"/>
      <c r="F14" s="5"/>
      <c r="G14" s="5">
        <v>15001</v>
      </c>
      <c r="H14" s="5"/>
      <c r="I14" s="5"/>
      <c r="J14" s="5"/>
      <c r="K14" s="5"/>
      <c r="L14" s="5"/>
      <c r="M14" s="5"/>
      <c r="N14" s="5"/>
      <c r="O14" s="5">
        <v>56744</v>
      </c>
      <c r="P14" s="5">
        <v>52256</v>
      </c>
      <c r="Q14" s="5">
        <v>57151</v>
      </c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spans="1:35" x14ac:dyDescent="0.2">
      <c r="B15" s="2" t="s">
        <v>51</v>
      </c>
      <c r="C15" s="5">
        <v>32696</v>
      </c>
      <c r="D15" s="5"/>
      <c r="E15" s="5"/>
      <c r="F15" s="5"/>
      <c r="G15" s="5">
        <v>53178</v>
      </c>
      <c r="H15" s="5"/>
      <c r="I15" s="5"/>
      <c r="J15" s="5"/>
      <c r="K15" s="5"/>
      <c r="L15" s="5"/>
      <c r="M15" s="5"/>
      <c r="N15" s="5"/>
      <c r="O15" s="5">
        <v>103496</v>
      </c>
      <c r="P15" s="5">
        <v>115141</v>
      </c>
      <c r="Q15" s="5">
        <v>144021</v>
      </c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</row>
    <row r="16" spans="1:35" x14ac:dyDescent="0.2">
      <c r="B16" s="2" t="s">
        <v>52</v>
      </c>
      <c r="C16" s="5">
        <v>13280</v>
      </c>
      <c r="D16" s="5"/>
      <c r="E16" s="5"/>
      <c r="F16" s="5"/>
      <c r="G16" s="5">
        <v>7398</v>
      </c>
      <c r="H16" s="5"/>
      <c r="I16" s="5"/>
      <c r="J16" s="5"/>
      <c r="K16" s="5"/>
      <c r="L16" s="5"/>
      <c r="M16" s="5"/>
      <c r="N16" s="5"/>
      <c r="O16" s="5">
        <v>42183</v>
      </c>
      <c r="P16" s="5">
        <v>41985</v>
      </c>
      <c r="Q16" s="5">
        <v>44239</v>
      </c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spans="2:35" x14ac:dyDescent="0.2">
      <c r="B17" s="2" t="s">
        <v>53</v>
      </c>
      <c r="C17" s="5">
        <v>1792</v>
      </c>
      <c r="D17" s="5"/>
      <c r="E17" s="5"/>
      <c r="F17" s="5"/>
      <c r="G17" s="5">
        <v>807</v>
      </c>
      <c r="H17" s="5"/>
      <c r="I17" s="5"/>
      <c r="J17" s="5"/>
      <c r="K17" s="5"/>
      <c r="L17" s="5"/>
      <c r="M17" s="5"/>
      <c r="N17" s="5"/>
      <c r="O17" s="5">
        <v>13504</v>
      </c>
      <c r="P17" s="5">
        <v>21592</v>
      </c>
      <c r="Q17" s="5">
        <v>6336</v>
      </c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spans="2:35" x14ac:dyDescent="0.2">
      <c r="B18" s="2" t="s">
        <v>54</v>
      </c>
      <c r="C18" s="5">
        <v>0</v>
      </c>
      <c r="D18" s="5"/>
      <c r="E18" s="5"/>
      <c r="F18" s="5"/>
      <c r="G18" s="5">
        <v>-149</v>
      </c>
      <c r="H18" s="5"/>
      <c r="I18" s="5"/>
      <c r="J18" s="5"/>
      <c r="K18" s="5"/>
      <c r="L18" s="5"/>
      <c r="M18" s="5"/>
      <c r="N18" s="5"/>
      <c r="O18" s="5">
        <v>2714</v>
      </c>
      <c r="P18" s="5">
        <v>10521</v>
      </c>
      <c r="Q18" s="5">
        <f>6171-761</f>
        <v>5410</v>
      </c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spans="2:35" x14ac:dyDescent="0.2">
      <c r="B19" s="2" t="s">
        <v>55</v>
      </c>
      <c r="C19" s="5">
        <f t="shared" ref="C19:J19" si="2">+C13-SUM(C14:C18)</f>
        <v>35989</v>
      </c>
      <c r="D19" s="5">
        <f t="shared" si="2"/>
        <v>0</v>
      </c>
      <c r="E19" s="5">
        <f t="shared" si="2"/>
        <v>0</v>
      </c>
      <c r="F19" s="5">
        <f t="shared" si="2"/>
        <v>0</v>
      </c>
      <c r="G19" s="5">
        <f t="shared" si="2"/>
        <v>34988</v>
      </c>
      <c r="H19" s="5">
        <f t="shared" si="2"/>
        <v>0</v>
      </c>
      <c r="I19" s="5">
        <f t="shared" si="2"/>
        <v>0</v>
      </c>
      <c r="J19" s="5">
        <f t="shared" si="2"/>
        <v>0</v>
      </c>
      <c r="K19" s="5"/>
      <c r="L19" s="5"/>
      <c r="M19" s="5"/>
      <c r="N19" s="5"/>
      <c r="O19" s="5">
        <f t="shared" ref="O19:P19" si="3">+O13-SUM(O14:O18)</f>
        <v>100351</v>
      </c>
      <c r="P19" s="5">
        <f t="shared" si="3"/>
        <v>113350</v>
      </c>
      <c r="Q19" s="5">
        <f>+Q13-SUM(Q14:Q18)</f>
        <v>140905</v>
      </c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spans="2:35" x14ac:dyDescent="0.2">
      <c r="B20" s="2" t="s">
        <v>56</v>
      </c>
      <c r="C20" s="5">
        <v>-1478</v>
      </c>
      <c r="D20" s="5"/>
      <c r="E20" s="5"/>
      <c r="F20" s="5"/>
      <c r="G20" s="5">
        <v>17376</v>
      </c>
      <c r="H20" s="5"/>
      <c r="I20" s="5"/>
      <c r="J20" s="5"/>
      <c r="K20" s="5"/>
      <c r="L20" s="5"/>
      <c r="M20" s="5"/>
      <c r="N20" s="5"/>
      <c r="O20" s="5">
        <v>-11071</v>
      </c>
      <c r="P20" s="5">
        <v>-9964</v>
      </c>
      <c r="Q20" s="5">
        <v>20759</v>
      </c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spans="2:35" x14ac:dyDescent="0.2">
      <c r="B21" s="2" t="s">
        <v>57</v>
      </c>
      <c r="C21" s="5">
        <v>2188</v>
      </c>
      <c r="D21" s="5"/>
      <c r="E21" s="5"/>
      <c r="F21" s="5"/>
      <c r="G21" s="5">
        <v>2478</v>
      </c>
      <c r="H21" s="5"/>
      <c r="I21" s="5"/>
      <c r="J21" s="5"/>
      <c r="K21" s="5"/>
      <c r="L21" s="5"/>
      <c r="M21" s="5"/>
      <c r="N21" s="5"/>
      <c r="O21" s="5">
        <v>5918</v>
      </c>
      <c r="P21" s="5">
        <v>7947</v>
      </c>
      <c r="Q21" s="5">
        <v>9596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spans="2:35" x14ac:dyDescent="0.2">
      <c r="B22" s="2" t="s">
        <v>58</v>
      </c>
      <c r="C22" s="5">
        <v>257</v>
      </c>
      <c r="D22" s="5"/>
      <c r="E22" s="5"/>
      <c r="F22" s="5"/>
      <c r="G22" s="5">
        <v>348</v>
      </c>
      <c r="H22" s="5"/>
      <c r="I22" s="5"/>
      <c r="J22" s="5"/>
      <c r="K22" s="5"/>
      <c r="L22" s="5"/>
      <c r="M22" s="5"/>
      <c r="N22" s="5"/>
      <c r="O22" s="5">
        <v>5823</v>
      </c>
      <c r="P22" s="5">
        <v>6157</v>
      </c>
      <c r="Q22" s="5">
        <v>3387</v>
      </c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spans="2:35" x14ac:dyDescent="0.2">
      <c r="B23" s="2" t="s">
        <v>59</v>
      </c>
      <c r="C23" s="5">
        <f t="shared" ref="C23:J23" si="4">+C19+C20-C21+C22</f>
        <v>32580</v>
      </c>
      <c r="D23" s="5">
        <f t="shared" si="4"/>
        <v>0</v>
      </c>
      <c r="E23" s="5">
        <f t="shared" si="4"/>
        <v>0</v>
      </c>
      <c r="F23" s="5">
        <f t="shared" si="4"/>
        <v>0</v>
      </c>
      <c r="G23" s="5">
        <f t="shared" si="4"/>
        <v>50234</v>
      </c>
      <c r="H23" s="5">
        <f t="shared" si="4"/>
        <v>0</v>
      </c>
      <c r="I23" s="5">
        <f t="shared" si="4"/>
        <v>0</v>
      </c>
      <c r="J23" s="5">
        <f t="shared" si="4"/>
        <v>0</v>
      </c>
      <c r="K23" s="5"/>
      <c r="L23" s="5"/>
      <c r="M23" s="5"/>
      <c r="N23" s="5"/>
      <c r="O23" s="5">
        <f t="shared" ref="O23:P23" si="5">+O19+O20-O21+O22</f>
        <v>89185</v>
      </c>
      <c r="P23" s="5">
        <f t="shared" si="5"/>
        <v>101596</v>
      </c>
      <c r="Q23" s="5">
        <f>+Q19+Q20-Q21+Q22</f>
        <v>155455</v>
      </c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spans="2:35" x14ac:dyDescent="0.2">
      <c r="B24" s="2" t="s">
        <v>61</v>
      </c>
      <c r="C24" s="5">
        <v>10063</v>
      </c>
      <c r="D24" s="5"/>
      <c r="E24" s="5"/>
      <c r="F24" s="5"/>
      <c r="G24" s="5">
        <v>8865</v>
      </c>
      <c r="H24" s="5"/>
      <c r="I24" s="5"/>
      <c r="J24" s="5"/>
      <c r="K24" s="5"/>
      <c r="L24" s="5"/>
      <c r="M24" s="5"/>
      <c r="N24" s="5"/>
      <c r="O24" s="5">
        <v>15549</v>
      </c>
      <c r="P24" s="5">
        <v>22529</v>
      </c>
      <c r="Q24" s="5">
        <v>35445</v>
      </c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spans="2:35" x14ac:dyDescent="0.2">
      <c r="B25" s="2" t="s">
        <v>62</v>
      </c>
      <c r="C25" s="5">
        <f>-1505-368+121</f>
        <v>-1752</v>
      </c>
      <c r="D25" s="5"/>
      <c r="E25" s="5"/>
      <c r="F25" s="5"/>
      <c r="G25" s="24">
        <f>-1013+1733-2467</f>
        <v>-1747</v>
      </c>
      <c r="H25" s="5"/>
      <c r="I25" s="5"/>
      <c r="J25" s="5"/>
      <c r="K25" s="5"/>
      <c r="L25" s="5"/>
      <c r="M25" s="5"/>
      <c r="N25" s="5"/>
      <c r="O25" s="5">
        <f>-8063+7210-274</f>
        <v>-1127</v>
      </c>
      <c r="P25" s="5">
        <f>-7735+8677-268</f>
        <v>674</v>
      </c>
      <c r="Q25" s="5">
        <f>5966+4133-639</f>
        <v>9460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spans="2:35" x14ac:dyDescent="0.2">
      <c r="B26" s="2" t="s">
        <v>60</v>
      </c>
      <c r="C26" s="5">
        <f t="shared" ref="C26:F26" si="6">+C23-C24-C25</f>
        <v>24269</v>
      </c>
      <c r="D26" s="5">
        <f t="shared" si="6"/>
        <v>0</v>
      </c>
      <c r="E26" s="5">
        <f t="shared" si="6"/>
        <v>0</v>
      </c>
      <c r="F26" s="5">
        <f t="shared" si="6"/>
        <v>0</v>
      </c>
      <c r="G26" s="5">
        <f>+G23-G24-G25</f>
        <v>43116</v>
      </c>
      <c r="H26" s="5"/>
      <c r="I26" s="5"/>
      <c r="J26" s="5"/>
      <c r="K26" s="5"/>
      <c r="L26" s="5"/>
      <c r="M26" s="5"/>
      <c r="N26" s="5"/>
      <c r="O26" s="5">
        <f t="shared" ref="O26:P26" si="7">+O23-O24+O25</f>
        <v>72509</v>
      </c>
      <c r="P26" s="5">
        <f t="shared" si="7"/>
        <v>79741</v>
      </c>
      <c r="Q26" s="5">
        <f>+Q23-Q24+Q25</f>
        <v>129470</v>
      </c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spans="2:35" x14ac:dyDescent="0.2"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spans="2:35" x14ac:dyDescent="0.2">
      <c r="B28" s="2" t="s">
        <v>63</v>
      </c>
      <c r="C28" s="21">
        <f t="shared" ref="C28:F28" si="8">+C26/C29</f>
        <v>1.2555745253246418</v>
      </c>
      <c r="D28" s="21" t="e">
        <f t="shared" si="8"/>
        <v>#DIV/0!</v>
      </c>
      <c r="E28" s="21" t="e">
        <f t="shared" si="8"/>
        <v>#DIV/0!</v>
      </c>
      <c r="F28" s="21" t="e">
        <f t="shared" si="8"/>
        <v>#DIV/0!</v>
      </c>
      <c r="G28" s="21">
        <f t="shared" ref="G28" si="9">+G26/G29</f>
        <v>2.3218093699515348</v>
      </c>
      <c r="H28" s="5"/>
      <c r="I28" s="5"/>
      <c r="J28" s="5"/>
      <c r="K28" s="5"/>
      <c r="L28" s="21" t="e">
        <f t="shared" ref="L28" si="10">+L26/L29</f>
        <v>#DIV/0!</v>
      </c>
      <c r="M28" s="21" t="e">
        <f t="shared" ref="M28" si="11">+M26/M29</f>
        <v>#DIV/0!</v>
      </c>
      <c r="N28" s="21" t="e">
        <f t="shared" ref="N28" si="12">+N26/N29</f>
        <v>#DIV/0!</v>
      </c>
      <c r="O28" s="21">
        <f t="shared" ref="O28:P28" si="13">+O26/O29</f>
        <v>3.456101048617731</v>
      </c>
      <c r="P28" s="21">
        <f t="shared" si="13"/>
        <v>3.951095035179863</v>
      </c>
      <c r="Q28" s="21">
        <f>+Q26/Q29</f>
        <v>6.8900005321696556</v>
      </c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spans="2:35" x14ac:dyDescent="0.2">
      <c r="B29" s="2" t="s">
        <v>3</v>
      </c>
      <c r="C29" s="5">
        <v>19329</v>
      </c>
      <c r="D29" s="5"/>
      <c r="E29" s="5"/>
      <c r="F29" s="5"/>
      <c r="G29" s="5">
        <v>18570</v>
      </c>
      <c r="H29" s="5"/>
      <c r="I29" s="5"/>
      <c r="J29" s="5"/>
      <c r="K29" s="5"/>
      <c r="L29" s="5"/>
      <c r="M29" s="5"/>
      <c r="N29" s="5"/>
      <c r="O29" s="5">
        <v>20980</v>
      </c>
      <c r="P29" s="5">
        <v>20182</v>
      </c>
      <c r="Q29" s="5">
        <v>18791</v>
      </c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spans="2:35" x14ac:dyDescent="0.2"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spans="2:35" x14ac:dyDescent="0.2">
      <c r="B31" s="2" t="s">
        <v>67</v>
      </c>
      <c r="C31" s="5"/>
      <c r="D31" s="5"/>
      <c r="E31" s="5"/>
      <c r="F31" s="5"/>
      <c r="G31" s="22">
        <f>+G3/C3-1</f>
        <v>-4.1005510403420486E-2</v>
      </c>
      <c r="H31" s="5"/>
      <c r="I31" s="5"/>
      <c r="J31" s="5"/>
      <c r="K31" s="5"/>
      <c r="L31" s="5"/>
      <c r="M31" s="5"/>
      <c r="N31" s="5"/>
      <c r="O31" s="22" t="e">
        <f t="shared" ref="O31:P31" si="14">+O3/N3-1</f>
        <v>#DIV/0!</v>
      </c>
      <c r="P31" s="22">
        <f t="shared" si="14"/>
        <v>5.2484717066063835E-2</v>
      </c>
      <c r="Q31" s="22">
        <f>+Q3/P3-1</f>
        <v>3.4339481205721833E-2</v>
      </c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spans="2:35" x14ac:dyDescent="0.2">
      <c r="B32" s="2" t="s">
        <v>68</v>
      </c>
      <c r="C32" s="5"/>
      <c r="D32" s="5"/>
      <c r="E32" s="5"/>
      <c r="F32" s="5"/>
      <c r="G32" s="22">
        <f t="shared" ref="G32:G33" si="15">+G4/C4-1</f>
        <v>0.18598299935138085</v>
      </c>
      <c r="H32" s="5"/>
      <c r="I32" s="5"/>
      <c r="J32" s="5"/>
      <c r="K32" s="5"/>
      <c r="L32" s="5"/>
      <c r="M32" s="5"/>
      <c r="N32" s="5"/>
      <c r="O32" s="22" t="e">
        <f t="shared" ref="O32:Q37" si="16">+O4/N4-1</f>
        <v>#DIV/0!</v>
      </c>
      <c r="P32" s="22">
        <f t="shared" si="16"/>
        <v>0.45516693614727832</v>
      </c>
      <c r="Q32" s="22">
        <f t="shared" si="16"/>
        <v>0.28949882063977861</v>
      </c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</row>
    <row r="33" spans="2:35" x14ac:dyDescent="0.2">
      <c r="B33" s="2" t="s">
        <v>69</v>
      </c>
      <c r="C33" s="5"/>
      <c r="D33" s="5"/>
      <c r="E33" s="5"/>
      <c r="F33" s="5"/>
      <c r="G33" s="22">
        <f t="shared" si="15"/>
        <v>0.25797581829824101</v>
      </c>
      <c r="H33" s="5"/>
      <c r="I33" s="5"/>
      <c r="J33" s="5"/>
      <c r="K33" s="5"/>
      <c r="L33" s="5"/>
      <c r="M33" s="5"/>
      <c r="N33" s="5"/>
      <c r="O33" s="22" t="e">
        <f t="shared" si="16"/>
        <v>#DIV/0!</v>
      </c>
      <c r="P33" s="22">
        <f t="shared" si="16"/>
        <v>2.7797907185715509E-2</v>
      </c>
      <c r="Q33" s="22">
        <f t="shared" si="16"/>
        <v>0.10955684659785292</v>
      </c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</row>
    <row r="34" spans="2:35" x14ac:dyDescent="0.2">
      <c r="B34" s="2" t="s">
        <v>70</v>
      </c>
      <c r="C34" s="5"/>
      <c r="D34" s="5"/>
      <c r="E34" s="5"/>
      <c r="F34" s="5"/>
      <c r="G34" s="25" t="s">
        <v>78</v>
      </c>
      <c r="H34" s="5"/>
      <c r="I34" s="5"/>
      <c r="J34" s="5"/>
      <c r="K34" s="5"/>
      <c r="L34" s="5"/>
      <c r="M34" s="5"/>
      <c r="N34" s="5"/>
      <c r="O34" s="22" t="e">
        <f t="shared" si="16"/>
        <v>#DIV/0!</v>
      </c>
      <c r="P34" s="22">
        <f t="shared" si="16"/>
        <v>0.27747961605944882</v>
      </c>
      <c r="Q34" s="22">
        <f t="shared" si="16"/>
        <v>2.2742880226216844E-2</v>
      </c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</row>
    <row r="35" spans="2:35" x14ac:dyDescent="0.2">
      <c r="B35" s="2" t="s">
        <v>71</v>
      </c>
      <c r="C35" s="5"/>
      <c r="D35" s="5"/>
      <c r="E35" s="5"/>
      <c r="F35" s="5"/>
      <c r="G35" s="25" t="s">
        <v>78</v>
      </c>
      <c r="H35" s="5"/>
      <c r="I35" s="5"/>
      <c r="J35" s="5"/>
      <c r="K35" s="5"/>
      <c r="L35" s="5"/>
      <c r="M35" s="5"/>
      <c r="N35" s="5"/>
      <c r="O35" s="22" t="e">
        <f t="shared" si="16"/>
        <v>#DIV/0!</v>
      </c>
      <c r="P35" s="22">
        <f t="shared" si="16"/>
        <v>-0.1084441529011867</v>
      </c>
      <c r="Q35" s="22">
        <f t="shared" si="16"/>
        <v>0.12163472793552055</v>
      </c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</row>
    <row r="36" spans="2:35" x14ac:dyDescent="0.2">
      <c r="B36" s="2" t="s">
        <v>72</v>
      </c>
      <c r="C36" s="5"/>
      <c r="D36" s="5"/>
      <c r="E36" s="5"/>
      <c r="F36" s="5"/>
      <c r="G36" s="25" t="s">
        <v>78</v>
      </c>
      <c r="H36" s="5"/>
      <c r="I36" s="5"/>
      <c r="J36" s="5"/>
      <c r="K36" s="5"/>
      <c r="L36" s="5"/>
      <c r="M36" s="5"/>
      <c r="N36" s="5"/>
      <c r="O36" s="22" t="e">
        <f t="shared" si="16"/>
        <v>#DIV/0!</v>
      </c>
      <c r="P36" s="22">
        <f t="shared" si="16"/>
        <v>0.14644328779006721</v>
      </c>
      <c r="Q36" s="22">
        <f t="shared" si="16"/>
        <v>5.3062189642941515E-2</v>
      </c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</row>
    <row r="37" spans="2:35" x14ac:dyDescent="0.2">
      <c r="B37" s="2" t="s">
        <v>73</v>
      </c>
      <c r="C37" s="5"/>
      <c r="D37" s="5"/>
      <c r="E37" s="5"/>
      <c r="F37" s="5"/>
      <c r="G37" s="26">
        <f>+G10/C10-1</f>
        <v>-0.10757857499206314</v>
      </c>
      <c r="H37" s="5"/>
      <c r="I37" s="5"/>
      <c r="J37" s="5"/>
      <c r="K37" s="5"/>
      <c r="L37" s="5"/>
      <c r="M37" s="5"/>
      <c r="N37" s="5"/>
      <c r="O37" s="22" t="e">
        <f t="shared" si="16"/>
        <v>#DIV/0!</v>
      </c>
      <c r="P37" s="22">
        <f t="shared" si="16"/>
        <v>-2.4270096136773001E-2</v>
      </c>
      <c r="Q37" s="22">
        <f t="shared" si="16"/>
        <v>7.2468816779406309E-2</v>
      </c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</row>
    <row r="38" spans="2:35" x14ac:dyDescent="0.2">
      <c r="B38" s="1" t="s">
        <v>74</v>
      </c>
      <c r="C38" s="20"/>
      <c r="D38" s="20"/>
      <c r="E38" s="20"/>
      <c r="F38" s="20"/>
      <c r="G38" s="27">
        <f>+G11/C11-1</f>
        <v>1.8155207288394815E-2</v>
      </c>
      <c r="H38" s="20"/>
      <c r="I38" s="20"/>
      <c r="J38" s="20"/>
      <c r="K38" s="20"/>
      <c r="L38" s="20"/>
      <c r="M38" s="20"/>
      <c r="N38" s="20"/>
      <c r="O38" s="23" t="e">
        <f t="shared" ref="O38:P38" si="17">+O11/N11-1</f>
        <v>#DIV/0!</v>
      </c>
      <c r="P38" s="23">
        <f t="shared" si="17"/>
        <v>8.3437417619925291E-2</v>
      </c>
      <c r="Q38" s="23">
        <f>+Q11/P11-1</f>
        <v>5.8628215153936347E-2</v>
      </c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</row>
    <row r="39" spans="2:35" x14ac:dyDescent="0.2">
      <c r="B39" s="2" t="s">
        <v>75</v>
      </c>
      <c r="C39" s="22">
        <f t="shared" ref="C39:J39" si="18">+C13/C11</f>
        <v>0.39932411320692662</v>
      </c>
      <c r="D39" s="22" t="e">
        <f t="shared" si="18"/>
        <v>#DIV/0!</v>
      </c>
      <c r="E39" s="22" t="e">
        <f t="shared" si="18"/>
        <v>#DIV/0!</v>
      </c>
      <c r="F39" s="22" t="e">
        <f t="shared" si="18"/>
        <v>#DIV/0!</v>
      </c>
      <c r="G39" s="22">
        <f t="shared" si="18"/>
        <v>0.44911004150986061</v>
      </c>
      <c r="H39" s="22" t="e">
        <f t="shared" si="18"/>
        <v>#DIV/0!</v>
      </c>
      <c r="I39" s="22" t="e">
        <f t="shared" si="18"/>
        <v>#DIV/0!</v>
      </c>
      <c r="J39" s="22" t="e">
        <f t="shared" si="18"/>
        <v>#DIV/0!</v>
      </c>
      <c r="K39" s="5"/>
      <c r="L39" s="5"/>
      <c r="M39" s="5"/>
      <c r="N39" s="5"/>
      <c r="O39" s="22">
        <f t="shared" ref="O39:P39" si="19">+O13/O11</f>
        <v>0.36721166542149242</v>
      </c>
      <c r="P39" s="22">
        <f t="shared" si="19"/>
        <v>0.37702620573585161</v>
      </c>
      <c r="Q39" s="22">
        <f>+Q13/Q11</f>
        <v>0.39952145186365795</v>
      </c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</row>
    <row r="40" spans="2:35" x14ac:dyDescent="0.2">
      <c r="B40" s="2" t="s">
        <v>76</v>
      </c>
      <c r="C40" s="22">
        <f t="shared" ref="C40:J40" si="20">+C19/C11</f>
        <v>0.14795918367346939</v>
      </c>
      <c r="D40" s="22" t="e">
        <f t="shared" si="20"/>
        <v>#DIV/0!</v>
      </c>
      <c r="E40" s="22" t="e">
        <f t="shared" si="20"/>
        <v>#DIV/0!</v>
      </c>
      <c r="F40" s="22" t="e">
        <f t="shared" si="20"/>
        <v>#DIV/0!</v>
      </c>
      <c r="G40" s="22">
        <f t="shared" si="20"/>
        <v>0.14127889134753605</v>
      </c>
      <c r="H40" s="22" t="e">
        <f t="shared" si="20"/>
        <v>#DIV/0!</v>
      </c>
      <c r="I40" s="22" t="e">
        <f t="shared" si="20"/>
        <v>#DIV/0!</v>
      </c>
      <c r="J40" s="22" t="e">
        <f t="shared" si="20"/>
        <v>#DIV/0!</v>
      </c>
      <c r="K40" s="5"/>
      <c r="L40" s="5"/>
      <c r="M40" s="5"/>
      <c r="N40" s="5"/>
      <c r="O40" s="22">
        <f t="shared" ref="O40:P40" si="21">+O19/O11</f>
        <v>0.1155203197469284</v>
      </c>
      <c r="P40" s="22">
        <f t="shared" si="21"/>
        <v>0.12043545891913027</v>
      </c>
      <c r="Q40" s="22">
        <f>+Q19/Q11</f>
        <v>0.14142161315284735</v>
      </c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</row>
    <row r="41" spans="2:35" x14ac:dyDescent="0.2">
      <c r="B41" s="2" t="s">
        <v>77</v>
      </c>
      <c r="C41" s="22">
        <f t="shared" ref="C41:J41" si="22">+C24/C23</f>
        <v>0.30887047268262741</v>
      </c>
      <c r="D41" s="22" t="e">
        <f t="shared" si="22"/>
        <v>#DIV/0!</v>
      </c>
      <c r="E41" s="22" t="e">
        <f t="shared" si="22"/>
        <v>#DIV/0!</v>
      </c>
      <c r="F41" s="22" t="e">
        <f t="shared" si="22"/>
        <v>#DIV/0!</v>
      </c>
      <c r="G41" s="22">
        <f t="shared" si="22"/>
        <v>0.17647410120635426</v>
      </c>
      <c r="H41" s="22" t="e">
        <f t="shared" si="22"/>
        <v>#DIV/0!</v>
      </c>
      <c r="I41" s="22" t="e">
        <f t="shared" si="22"/>
        <v>#DIV/0!</v>
      </c>
      <c r="J41" s="22" t="e">
        <f t="shared" si="22"/>
        <v>#DIV/0!</v>
      </c>
      <c r="K41" s="5"/>
      <c r="L41" s="5"/>
      <c r="M41" s="5"/>
      <c r="N41" s="5"/>
      <c r="O41" s="22">
        <f t="shared" ref="O41:P41" si="23">+O24/O23</f>
        <v>0.17434546168077591</v>
      </c>
      <c r="P41" s="22">
        <f t="shared" si="23"/>
        <v>0.22175085633292649</v>
      </c>
      <c r="Q41" s="22">
        <f>+Q24/Q23</f>
        <v>0.22800810523945836</v>
      </c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</row>
    <row r="42" spans="2:35" x14ac:dyDescent="0.2"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</row>
    <row r="43" spans="2:35" x14ac:dyDescent="0.2"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</row>
    <row r="44" spans="2:35" x14ac:dyDescent="0.2"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</row>
    <row r="45" spans="2:35" x14ac:dyDescent="0.2"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</row>
    <row r="46" spans="2:35" x14ac:dyDescent="0.2"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</row>
    <row r="47" spans="2:35" x14ac:dyDescent="0.2"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</row>
    <row r="48" spans="2:35" x14ac:dyDescent="0.2"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</row>
    <row r="49" spans="3:35" x14ac:dyDescent="0.2"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</row>
    <row r="50" spans="3:35" x14ac:dyDescent="0.2"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</row>
    <row r="51" spans="3:35" x14ac:dyDescent="0.2"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</row>
    <row r="52" spans="3:35" x14ac:dyDescent="0.2"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</row>
    <row r="53" spans="3:35" x14ac:dyDescent="0.2"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</row>
    <row r="54" spans="3:35" x14ac:dyDescent="0.2"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</row>
    <row r="55" spans="3:35" x14ac:dyDescent="0.2"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</row>
    <row r="56" spans="3:35" x14ac:dyDescent="0.2"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</row>
    <row r="57" spans="3:35" x14ac:dyDescent="0.2"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</row>
    <row r="58" spans="3:35" x14ac:dyDescent="0.2"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</row>
    <row r="59" spans="3:35" x14ac:dyDescent="0.2"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</row>
    <row r="60" spans="3:35" x14ac:dyDescent="0.2"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</row>
    <row r="61" spans="3:35" x14ac:dyDescent="0.2"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</row>
    <row r="62" spans="3:35" x14ac:dyDescent="0.2"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</row>
    <row r="63" spans="3:35" x14ac:dyDescent="0.2"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</row>
    <row r="64" spans="3:35" x14ac:dyDescent="0.2"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</row>
    <row r="65" spans="3:35" x14ac:dyDescent="0.2"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</row>
    <row r="66" spans="3:35" x14ac:dyDescent="0.2"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</row>
    <row r="67" spans="3:35" x14ac:dyDescent="0.2"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</row>
    <row r="68" spans="3:35" x14ac:dyDescent="0.2"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</row>
    <row r="69" spans="3:35" x14ac:dyDescent="0.2"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</row>
    <row r="70" spans="3:35" x14ac:dyDescent="0.2"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</row>
    <row r="71" spans="3:35" x14ac:dyDescent="0.2"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</row>
    <row r="72" spans="3:35" x14ac:dyDescent="0.2"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</row>
    <row r="73" spans="3:35" x14ac:dyDescent="0.2"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</row>
    <row r="74" spans="3:35" x14ac:dyDescent="0.2"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</row>
    <row r="75" spans="3:35" x14ac:dyDescent="0.2"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</row>
    <row r="76" spans="3:35" x14ac:dyDescent="0.2"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</row>
    <row r="77" spans="3:35" x14ac:dyDescent="0.2"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</row>
    <row r="78" spans="3:35" x14ac:dyDescent="0.2"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</row>
    <row r="79" spans="3:35" x14ac:dyDescent="0.2"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</row>
    <row r="80" spans="3:35" x14ac:dyDescent="0.2"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</row>
    <row r="81" spans="3:35" x14ac:dyDescent="0.2"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</row>
    <row r="82" spans="3:35" x14ac:dyDescent="0.2"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</row>
    <row r="83" spans="3:35" x14ac:dyDescent="0.2"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</row>
    <row r="84" spans="3:35" x14ac:dyDescent="0.2"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</row>
    <row r="85" spans="3:35" x14ac:dyDescent="0.2"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</row>
    <row r="86" spans="3:35" x14ac:dyDescent="0.2"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</row>
    <row r="87" spans="3:35" x14ac:dyDescent="0.2"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</row>
    <row r="88" spans="3:35" x14ac:dyDescent="0.2"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</row>
    <row r="89" spans="3:35" x14ac:dyDescent="0.2"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</row>
    <row r="90" spans="3:35" x14ac:dyDescent="0.2"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</row>
    <row r="91" spans="3:35" x14ac:dyDescent="0.2"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</row>
    <row r="92" spans="3:35" x14ac:dyDescent="0.2"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</row>
    <row r="93" spans="3:35" x14ac:dyDescent="0.2"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</row>
    <row r="94" spans="3:35" x14ac:dyDescent="0.2"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</row>
    <row r="95" spans="3:35" x14ac:dyDescent="0.2"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</row>
    <row r="96" spans="3:35" x14ac:dyDescent="0.2"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</row>
    <row r="97" spans="3:35" x14ac:dyDescent="0.2"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</row>
    <row r="98" spans="3:35" x14ac:dyDescent="0.2"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</row>
    <row r="99" spans="3:35" x14ac:dyDescent="0.2"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</row>
    <row r="100" spans="3:35" x14ac:dyDescent="0.2"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</row>
    <row r="101" spans="3:35" x14ac:dyDescent="0.2"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</row>
    <row r="102" spans="3:35" x14ac:dyDescent="0.2"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</row>
    <row r="103" spans="3:35" x14ac:dyDescent="0.2"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</row>
    <row r="104" spans="3:35" x14ac:dyDescent="0.2"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</row>
    <row r="105" spans="3:35" x14ac:dyDescent="0.2"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</row>
    <row r="106" spans="3:35" x14ac:dyDescent="0.2"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</row>
    <row r="107" spans="3:35" x14ac:dyDescent="0.2"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</row>
    <row r="108" spans="3:35" x14ac:dyDescent="0.2"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</row>
    <row r="109" spans="3:35" x14ac:dyDescent="0.2"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</row>
    <row r="110" spans="3:35" x14ac:dyDescent="0.2"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</row>
    <row r="111" spans="3:35" x14ac:dyDescent="0.2"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</row>
    <row r="112" spans="3:35" x14ac:dyDescent="0.2"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</row>
    <row r="113" spans="3:35" x14ac:dyDescent="0.2"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</row>
    <row r="114" spans="3:35" x14ac:dyDescent="0.2"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</row>
    <row r="115" spans="3:35" x14ac:dyDescent="0.2"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</row>
    <row r="116" spans="3:35" x14ac:dyDescent="0.2"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</row>
    <row r="117" spans="3:35" x14ac:dyDescent="0.2"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</row>
    <row r="118" spans="3:35" x14ac:dyDescent="0.2"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</row>
    <row r="119" spans="3:35" x14ac:dyDescent="0.2"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</row>
    <row r="120" spans="3:35" x14ac:dyDescent="0.2"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</row>
    <row r="121" spans="3:35" x14ac:dyDescent="0.2"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</row>
    <row r="122" spans="3:35" x14ac:dyDescent="0.2"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</row>
    <row r="123" spans="3:35" x14ac:dyDescent="0.2"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</row>
    <row r="124" spans="3:35" x14ac:dyDescent="0.2"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</row>
    <row r="125" spans="3:35" x14ac:dyDescent="0.2"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</row>
    <row r="126" spans="3:35" x14ac:dyDescent="0.2"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</row>
    <row r="127" spans="3:35" x14ac:dyDescent="0.2"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</row>
    <row r="128" spans="3:35" x14ac:dyDescent="0.2"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</row>
    <row r="129" spans="3:35" x14ac:dyDescent="0.2"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</row>
    <row r="130" spans="3:35" x14ac:dyDescent="0.2"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</row>
    <row r="131" spans="3:35" x14ac:dyDescent="0.2"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</row>
    <row r="132" spans="3:35" x14ac:dyDescent="0.2"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</row>
    <row r="133" spans="3:35" x14ac:dyDescent="0.2"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</row>
    <row r="134" spans="3:35" x14ac:dyDescent="0.2"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</row>
    <row r="135" spans="3:35" x14ac:dyDescent="0.2"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</row>
    <row r="136" spans="3:35" x14ac:dyDescent="0.2"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</row>
    <row r="137" spans="3:35" x14ac:dyDescent="0.2"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</row>
    <row r="138" spans="3:35" x14ac:dyDescent="0.2"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</row>
    <row r="139" spans="3:35" x14ac:dyDescent="0.2"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</row>
    <row r="140" spans="3:35" x14ac:dyDescent="0.2"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</row>
    <row r="141" spans="3:35" x14ac:dyDescent="0.2"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</row>
    <row r="142" spans="3:35" x14ac:dyDescent="0.2"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</row>
    <row r="143" spans="3:35" x14ac:dyDescent="0.2"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</row>
    <row r="144" spans="3:35" x14ac:dyDescent="0.2"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</row>
    <row r="145" spans="3:35" x14ac:dyDescent="0.2"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</row>
    <row r="146" spans="3:35" x14ac:dyDescent="0.2"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</row>
    <row r="147" spans="3:35" x14ac:dyDescent="0.2"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</row>
    <row r="148" spans="3:35" x14ac:dyDescent="0.2"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</row>
    <row r="149" spans="3:35" x14ac:dyDescent="0.2"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</row>
    <row r="150" spans="3:35" x14ac:dyDescent="0.2"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</row>
    <row r="151" spans="3:35" x14ac:dyDescent="0.2"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</row>
    <row r="152" spans="3:35" x14ac:dyDescent="0.2"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</row>
    <row r="153" spans="3:35" x14ac:dyDescent="0.2"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</row>
    <row r="154" spans="3:35" x14ac:dyDescent="0.2"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</row>
    <row r="155" spans="3:35" x14ac:dyDescent="0.2"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</row>
    <row r="156" spans="3:35" x14ac:dyDescent="0.2"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</row>
    <row r="157" spans="3:35" x14ac:dyDescent="0.2"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</row>
    <row r="158" spans="3:35" x14ac:dyDescent="0.2"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</row>
    <row r="159" spans="3:35" x14ac:dyDescent="0.2"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</row>
    <row r="160" spans="3:35" x14ac:dyDescent="0.2"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</row>
    <row r="161" spans="3:35" x14ac:dyDescent="0.2"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</row>
    <row r="162" spans="3:35" x14ac:dyDescent="0.2"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</row>
    <row r="163" spans="3:35" x14ac:dyDescent="0.2"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</row>
    <row r="164" spans="3:35" x14ac:dyDescent="0.2"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</row>
    <row r="165" spans="3:35" x14ac:dyDescent="0.2"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</row>
    <row r="166" spans="3:35" x14ac:dyDescent="0.2"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</row>
    <row r="167" spans="3:35" x14ac:dyDescent="0.2"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</row>
    <row r="168" spans="3:35" x14ac:dyDescent="0.2"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</row>
    <row r="169" spans="3:35" x14ac:dyDescent="0.2"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</row>
    <row r="170" spans="3:35" x14ac:dyDescent="0.2"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</row>
    <row r="171" spans="3:35" x14ac:dyDescent="0.2"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</row>
    <row r="172" spans="3:35" x14ac:dyDescent="0.2"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</row>
    <row r="173" spans="3:35" x14ac:dyDescent="0.2"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</row>
    <row r="174" spans="3:35" x14ac:dyDescent="0.2"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</row>
    <row r="175" spans="3:35" x14ac:dyDescent="0.2"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</row>
    <row r="176" spans="3:35" x14ac:dyDescent="0.2"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</row>
    <row r="177" spans="3:35" x14ac:dyDescent="0.2"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</row>
    <row r="178" spans="3:35" x14ac:dyDescent="0.2"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</row>
    <row r="179" spans="3:35" x14ac:dyDescent="0.2"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</row>
    <row r="180" spans="3:35" x14ac:dyDescent="0.2"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</row>
    <row r="181" spans="3:35" x14ac:dyDescent="0.2"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</row>
    <row r="182" spans="3:35" x14ac:dyDescent="0.2"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</row>
    <row r="183" spans="3:35" x14ac:dyDescent="0.2"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</row>
    <row r="184" spans="3:35" x14ac:dyDescent="0.2"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</row>
    <row r="185" spans="3:35" x14ac:dyDescent="0.2"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</row>
    <row r="186" spans="3:35" x14ac:dyDescent="0.2"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</row>
    <row r="187" spans="3:35" x14ac:dyDescent="0.2"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</row>
  </sheetData>
  <hyperlinks>
    <hyperlink ref="A1" location="Main!A1" display="Main" xr:uid="{F74E031A-ED5F-4640-BE0D-658A600B073D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2025-01-10T16:07:04Z</dcterms:created>
  <dcterms:modified xsi:type="dcterms:W3CDTF">2025-09-25T11:36:29Z</dcterms:modified>
</cp:coreProperties>
</file>