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3C7C63D-DFED-4E37-935B-5657FB9EE452}" xr6:coauthVersionLast="47" xr6:coauthVersionMax="47" xr10:uidLastSave="{00000000-0000-0000-0000-000000000000}"/>
  <bookViews>
    <workbookView xWindow="19095" yWindow="0" windowWidth="19410" windowHeight="20925" xr2:uid="{ABD77CD8-545A-4B08-A8A4-6A2E50365B4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2" l="1"/>
  <c r="M27" i="2"/>
  <c r="N26" i="2"/>
  <c r="M26" i="2"/>
  <c r="J27" i="2"/>
  <c r="I27" i="2"/>
  <c r="H27" i="2"/>
  <c r="F27" i="2"/>
  <c r="E27" i="2"/>
  <c r="D27" i="2"/>
  <c r="C27" i="2"/>
  <c r="J26" i="2"/>
  <c r="I26" i="2"/>
  <c r="H26" i="2"/>
  <c r="F26" i="2"/>
  <c r="E26" i="2"/>
  <c r="D26" i="2"/>
  <c r="C26" i="2"/>
  <c r="L27" i="2"/>
  <c r="L26" i="2"/>
  <c r="N25" i="2"/>
  <c r="M25" i="2"/>
  <c r="J25" i="2"/>
  <c r="I25" i="2"/>
  <c r="H25" i="2"/>
  <c r="G25" i="2"/>
  <c r="L25" i="2"/>
  <c r="N22" i="2"/>
  <c r="M22" i="2"/>
  <c r="L22" i="2"/>
  <c r="N20" i="2"/>
  <c r="M20" i="2"/>
  <c r="N18" i="2"/>
  <c r="M18" i="2"/>
  <c r="N16" i="2"/>
  <c r="M16" i="2"/>
  <c r="N12" i="2"/>
  <c r="M12" i="2"/>
  <c r="N8" i="2"/>
  <c r="M8" i="2"/>
  <c r="N5" i="2"/>
  <c r="M5" i="2"/>
  <c r="L5" i="2"/>
  <c r="L8" i="2" s="1"/>
  <c r="L12" i="2" s="1"/>
  <c r="L16" i="2" s="1"/>
  <c r="L18" i="2" s="1"/>
  <c r="L20" i="2" s="1"/>
  <c r="K5" i="2"/>
  <c r="F20" i="2"/>
  <c r="E20" i="2"/>
  <c r="D20" i="2"/>
  <c r="C20" i="2"/>
  <c r="F18" i="2"/>
  <c r="E18" i="2"/>
  <c r="D18" i="2"/>
  <c r="C18" i="2"/>
  <c r="F16" i="2"/>
  <c r="E16" i="2"/>
  <c r="D16" i="2"/>
  <c r="F12" i="2"/>
  <c r="E12" i="2"/>
  <c r="D12" i="2"/>
  <c r="C12" i="2"/>
  <c r="J8" i="2"/>
  <c r="J12" i="2" s="1"/>
  <c r="J16" i="2" s="1"/>
  <c r="J18" i="2" s="1"/>
  <c r="J20" i="2" s="1"/>
  <c r="J22" i="2" s="1"/>
  <c r="F8" i="2"/>
  <c r="E8" i="2"/>
  <c r="D8" i="2"/>
  <c r="C8" i="2"/>
  <c r="J5" i="2"/>
  <c r="H5" i="2"/>
  <c r="H8" i="2" s="1"/>
  <c r="H12" i="2" s="1"/>
  <c r="H16" i="2" s="1"/>
  <c r="H18" i="2" s="1"/>
  <c r="H20" i="2" s="1"/>
  <c r="H22" i="2" s="1"/>
  <c r="G5" i="2"/>
  <c r="G8" i="2" s="1"/>
  <c r="G12" i="2" s="1"/>
  <c r="F5" i="2"/>
  <c r="E5" i="2"/>
  <c r="D5" i="2"/>
  <c r="C5" i="2"/>
  <c r="F22" i="2"/>
  <c r="E22" i="2"/>
  <c r="D22" i="2"/>
  <c r="C22" i="2"/>
  <c r="I5" i="2"/>
  <c r="I8" i="2" s="1"/>
  <c r="I12" i="2" s="1"/>
  <c r="I16" i="2" s="1"/>
  <c r="I18" i="2" s="1"/>
  <c r="I20" i="2" s="1"/>
  <c r="I22" i="2" s="1"/>
  <c r="I4" i="1"/>
  <c r="I7" i="1" s="1"/>
  <c r="K25" i="2" l="1"/>
  <c r="G27" i="2"/>
  <c r="G16" i="2"/>
  <c r="G18" i="2" s="1"/>
  <c r="G20" i="2" s="1"/>
  <c r="G22" i="2" s="1"/>
  <c r="G26" i="2"/>
  <c r="K8" i="2"/>
  <c r="K26" i="2" l="1"/>
  <c r="K12" i="2"/>
  <c r="K27" i="2" l="1"/>
  <c r="K16" i="2"/>
  <c r="K18" i="2" s="1"/>
  <c r="K20" i="2" s="1"/>
  <c r="K22" i="2" s="1"/>
</calcChain>
</file>

<file path=xl/sharedStrings.xml><?xml version="1.0" encoding="utf-8"?>
<sst xmlns="http://schemas.openxmlformats.org/spreadsheetml/2006/main" count="49" uniqueCount="45">
  <si>
    <t>CRWD</t>
  </si>
  <si>
    <t>Crowdstrike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</si>
  <si>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</si>
  <si>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</si>
  <si>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</si>
  <si>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</si>
  <si>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</si>
  <si>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</si>
  <si>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</si>
  <si>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</si>
  <si>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</si>
  <si>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</si>
  <si>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</si>
  <si>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</si>
  <si>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</si>
  <si>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Q424</t>
  </si>
  <si>
    <t>Q423</t>
  </si>
  <si>
    <t>Q124</t>
  </si>
  <si>
    <t>Q224</t>
  </si>
  <si>
    <t>Subsription Revenue</t>
  </si>
  <si>
    <t>Professional Services</t>
  </si>
  <si>
    <t>Revenue</t>
  </si>
  <si>
    <t>COGS Subscription</t>
  </si>
  <si>
    <t>COGS Services</t>
  </si>
  <si>
    <t>Gross Profit</t>
  </si>
  <si>
    <t>S&amp;M</t>
  </si>
  <si>
    <t>R&amp;D</t>
  </si>
  <si>
    <t>G&amp;A</t>
  </si>
  <si>
    <t>Operating Income</t>
  </si>
  <si>
    <t>Interest Expense</t>
  </si>
  <si>
    <t>Interest Income</t>
  </si>
  <si>
    <t>Pretax Income</t>
  </si>
  <si>
    <t>Tax Expense</t>
  </si>
  <si>
    <t>Net Income</t>
  </si>
  <si>
    <t>Minority Interest</t>
  </si>
  <si>
    <t>Net Income to Company</t>
  </si>
  <si>
    <t>EPS</t>
  </si>
  <si>
    <t>Other Income</t>
  </si>
  <si>
    <t>Q125</t>
  </si>
  <si>
    <t>Q225</t>
  </si>
  <si>
    <t>Q325</t>
  </si>
  <si>
    <t>Q425</t>
  </si>
  <si>
    <t>Revenue Growth</t>
  </si>
  <si>
    <t>Gross Margin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</si>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</sst>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5" fillId="0" borderId="0" xfId="1" applyFont="1"/>
    <xf numFmtId="165" fontId="2" fillId="0" borderId="0" xfId="0" applyNumberFormat="1" applyFont="1"/>
    <xf numFmtId="165" fontId="4" fillId="0" borderId="0" xfId="0" applyNumberFormat="1" applyFont="1"/>
    <xf numFmtId="166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9" fontId="2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1D78-D76C-4963-BA9D-DED33DC68467}">
  <dimension ref="A1:J7"/>
  <sheetViews>
    <sheetView tabSelected="1" topLeftCell="B1" zoomScale="200" zoomScaleNormal="200" workbookViewId="0">
      <selection activeCell="J3" sqref="J3"/>
    </sheetView>
  </sheetViews>
  <sheetFormatPr defaultRowHeight="12.75" x14ac:dyDescent="0.2"/>
  <cols>
    <col min="1" max="1" width="4.5703125" style="2" customWidth="1"/>
    <col min="2" max="16384" width="9.140625" style="2"/>
  </cols>
  <sheetData>
    <row r="1" spans="1:10" x14ac:dyDescent="0.2">
      <c r="A1" s="1" t="s">
        <v>1</v>
      </c>
    </row>
    <row r="2" spans="1:10" x14ac:dyDescent="0.2">
      <c r="A2" s="2" t="s">
        <v>2</v>
      </c>
      <c r="H2" s="2" t="s">
        <v>4</v>
      </c>
      <c r="I2" s="3">
        <v>481.5</v>
      </c>
    </row>
    <row r="3" spans="1:10" x14ac:dyDescent="0.2">
      <c r="H3" s="2" t="s">
        <v>5</v>
      </c>
      <c r="I3" s="4">
        <v>250.95514</v>
      </c>
      <c r="J3" s="12" t="s">
        <v>39</v>
      </c>
    </row>
    <row r="4" spans="1:10" x14ac:dyDescent="0.2">
      <c r="B4" s="2" t="s">
        <v>0</v>
      </c>
      <c r="H4" s="2" t="s">
        <v>6</v>
      </c>
      <c r="I4" s="6">
        <f>+I2*I3</f>
        <v>120834.89990999999</v>
      </c>
    </row>
    <row r="5" spans="1:10" x14ac:dyDescent="0.2">
      <c r="B5" s="2" t="s">
        <v>3</v>
      </c>
      <c r="H5" s="2" t="s">
        <v>7</v>
      </c>
      <c r="I5" s="6">
        <v>4972.4359999999997</v>
      </c>
      <c r="J5" s="12" t="s">
        <v>39</v>
      </c>
    </row>
    <row r="6" spans="1:10" x14ac:dyDescent="0.2">
      <c r="H6" s="2" t="s">
        <v>8</v>
      </c>
      <c r="I6" s="6">
        <v>744.72699999999998</v>
      </c>
      <c r="J6" s="12" t="s">
        <v>39</v>
      </c>
    </row>
    <row r="7" spans="1:10" x14ac:dyDescent="0.2">
      <c r="H7" s="2" t="s">
        <v>9</v>
      </c>
      <c r="I7" s="6">
        <f>+I4-I5+I6</f>
        <v>116607.19090999999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11F9-0431-476E-AF45-0B4764995DC0}">
  <dimension ref="A1:N27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G24" sqref="G24"/>
    </sheetView>
  </sheetViews>
  <sheetFormatPr defaultRowHeight="12.75" x14ac:dyDescent="0.2"/>
  <cols>
    <col min="1" max="1" width="5.42578125" style="2" bestFit="1" customWidth="1"/>
    <col min="2" max="2" width="26.7109375" style="2" customWidth="1"/>
    <col min="3" max="16384" width="9.140625" style="8"/>
  </cols>
  <sheetData>
    <row r="1" spans="1:14" s="2" customFormat="1" x14ac:dyDescent="0.2">
      <c r="A1" s="7" t="s">
        <v>11</v>
      </c>
    </row>
    <row r="2" spans="1:14" s="2" customFormat="1" x14ac:dyDescent="0.2">
      <c r="C2" s="5" t="s">
        <v>12</v>
      </c>
      <c r="D2" s="5" t="s">
        <v>13</v>
      </c>
      <c r="E2" s="5" t="s">
        <v>14</v>
      </c>
      <c r="F2" s="5" t="s">
        <v>16</v>
      </c>
      <c r="G2" s="5" t="s">
        <v>17</v>
      </c>
      <c r="H2" s="5" t="s">
        <v>18</v>
      </c>
      <c r="I2" s="5" t="s">
        <v>10</v>
      </c>
      <c r="J2" s="5" t="s">
        <v>15</v>
      </c>
      <c r="K2" s="12" t="s">
        <v>38</v>
      </c>
      <c r="L2" s="12" t="s">
        <v>39</v>
      </c>
      <c r="M2" s="12" t="s">
        <v>40</v>
      </c>
      <c r="N2" s="12" t="s">
        <v>41</v>
      </c>
    </row>
    <row r="3" spans="1:14" x14ac:dyDescent="0.2">
      <c r="B3" s="2" t="s">
        <v>19</v>
      </c>
      <c r="E3" s="8">
        <v>733.46299999999997</v>
      </c>
      <c r="G3" s="8">
        <v>872.17200000000003</v>
      </c>
      <c r="H3" s="8">
        <v>918.25699999999995</v>
      </c>
      <c r="I3" s="8">
        <v>962.73500000000001</v>
      </c>
      <c r="K3" s="8">
        <v>1050.768</v>
      </c>
      <c r="L3" s="8">
        <v>1102.9449999999999</v>
      </c>
    </row>
    <row r="4" spans="1:14" x14ac:dyDescent="0.2">
      <c r="B4" s="2" t="s">
        <v>20</v>
      </c>
      <c r="E4" s="8">
        <v>52.551000000000002</v>
      </c>
      <c r="G4" s="8">
        <v>48.863999999999997</v>
      </c>
      <c r="H4" s="8">
        <v>45.615000000000002</v>
      </c>
      <c r="I4" s="8">
        <v>47.442999999999998</v>
      </c>
      <c r="K4" s="8">
        <v>52.665999999999997</v>
      </c>
      <c r="L4" s="8">
        <v>66.007000000000005</v>
      </c>
    </row>
    <row r="5" spans="1:14" x14ac:dyDescent="0.2">
      <c r="B5" s="1" t="s">
        <v>21</v>
      </c>
      <c r="C5" s="9">
        <f t="shared" ref="C5:H5" si="0">+C3+C4</f>
        <v>0</v>
      </c>
      <c r="D5" s="9">
        <f t="shared" si="0"/>
        <v>0</v>
      </c>
      <c r="E5" s="9">
        <f t="shared" si="0"/>
        <v>786.01400000000001</v>
      </c>
      <c r="F5" s="9">
        <f t="shared" si="0"/>
        <v>0</v>
      </c>
      <c r="G5" s="9">
        <f t="shared" si="0"/>
        <v>921.03600000000006</v>
      </c>
      <c r="H5" s="9">
        <f t="shared" si="0"/>
        <v>963.87199999999996</v>
      </c>
      <c r="I5" s="9">
        <f>+I3+I4</f>
        <v>1010.178</v>
      </c>
      <c r="J5" s="9">
        <f t="shared" ref="J5:N5" si="1">+J3+J4</f>
        <v>0</v>
      </c>
      <c r="K5" s="9">
        <f t="shared" si="1"/>
        <v>1103.434</v>
      </c>
      <c r="L5" s="9">
        <f t="shared" si="1"/>
        <v>1168.952</v>
      </c>
      <c r="M5" s="9">
        <f t="shared" si="1"/>
        <v>0</v>
      </c>
      <c r="N5" s="9">
        <f t="shared" si="1"/>
        <v>0</v>
      </c>
    </row>
    <row r="6" spans="1:14" x14ac:dyDescent="0.2">
      <c r="B6" s="2" t="s">
        <v>22</v>
      </c>
      <c r="E6" s="8">
        <v>159.83000000000001</v>
      </c>
      <c r="G6" s="8">
        <v>189.65700000000001</v>
      </c>
      <c r="H6" s="8">
        <v>199.91</v>
      </c>
      <c r="I6" s="8">
        <v>216.30099999999999</v>
      </c>
      <c r="K6" s="8">
        <v>242.374</v>
      </c>
      <c r="L6" s="8">
        <v>253.64</v>
      </c>
    </row>
    <row r="7" spans="1:14" x14ac:dyDescent="0.2">
      <c r="B7" s="2" t="s">
        <v>23</v>
      </c>
      <c r="E7" s="8">
        <v>35.173999999999999</v>
      </c>
      <c r="G7" s="8">
        <v>35.345999999999997</v>
      </c>
      <c r="H7" s="8">
        <v>37.491</v>
      </c>
      <c r="I7" s="8">
        <v>38.786000000000001</v>
      </c>
      <c r="K7" s="8">
        <v>46.768999999999998</v>
      </c>
      <c r="L7" s="8">
        <v>56.643000000000001</v>
      </c>
    </row>
    <row r="8" spans="1:14" x14ac:dyDescent="0.2">
      <c r="B8" s="2" t="s">
        <v>24</v>
      </c>
      <c r="C8" s="8">
        <f t="shared" ref="C8:H8" si="2">+C5-SUM(C6:C7)</f>
        <v>0</v>
      </c>
      <c r="D8" s="8">
        <f t="shared" si="2"/>
        <v>0</v>
      </c>
      <c r="E8" s="8">
        <f t="shared" si="2"/>
        <v>591.01</v>
      </c>
      <c r="F8" s="8">
        <f t="shared" si="2"/>
        <v>0</v>
      </c>
      <c r="G8" s="8">
        <f t="shared" si="2"/>
        <v>696.03300000000002</v>
      </c>
      <c r="H8" s="8">
        <f t="shared" si="2"/>
        <v>726.471</v>
      </c>
      <c r="I8" s="8">
        <f>+I5-SUM(I6:I7)</f>
        <v>755.09100000000001</v>
      </c>
      <c r="J8" s="8">
        <f t="shared" ref="J8:N8" si="3">+J5-SUM(J6:J7)</f>
        <v>0</v>
      </c>
      <c r="K8" s="8">
        <f t="shared" si="3"/>
        <v>814.29099999999994</v>
      </c>
      <c r="L8" s="8">
        <f t="shared" si="3"/>
        <v>858.66899999999998</v>
      </c>
      <c r="M8" s="8">
        <f t="shared" si="3"/>
        <v>0</v>
      </c>
      <c r="N8" s="8">
        <f t="shared" si="3"/>
        <v>0</v>
      </c>
    </row>
    <row r="9" spans="1:14" x14ac:dyDescent="0.2">
      <c r="B9" s="2" t="s">
        <v>25</v>
      </c>
      <c r="E9" s="8">
        <v>286.18599999999998</v>
      </c>
      <c r="G9" s="8">
        <v>350.11399999999998</v>
      </c>
      <c r="H9" s="8">
        <v>355.471</v>
      </c>
      <c r="I9" s="8">
        <v>408.267</v>
      </c>
      <c r="K9" s="8">
        <v>439.61700000000002</v>
      </c>
      <c r="L9" s="8">
        <v>447.024</v>
      </c>
    </row>
    <row r="10" spans="1:14" x14ac:dyDescent="0.2">
      <c r="B10" s="2" t="s">
        <v>26</v>
      </c>
      <c r="E10" s="8">
        <v>196.072</v>
      </c>
      <c r="G10" s="8">
        <v>235.249</v>
      </c>
      <c r="H10" s="8">
        <v>250.90799999999999</v>
      </c>
      <c r="I10" s="8">
        <v>275.60199999999998</v>
      </c>
      <c r="K10" s="8">
        <v>334.12900000000002</v>
      </c>
      <c r="L10" s="8">
        <v>346.66800000000001</v>
      </c>
    </row>
    <row r="11" spans="1:14" x14ac:dyDescent="0.2">
      <c r="B11" s="2" t="s">
        <v>27</v>
      </c>
      <c r="E11" s="8">
        <v>105.589</v>
      </c>
      <c r="G11" s="8">
        <v>103.735</v>
      </c>
      <c r="H11" s="8">
        <v>106.434</v>
      </c>
      <c r="I11" s="8">
        <v>126.94499999999999</v>
      </c>
      <c r="K11" s="8">
        <v>165.20099999999999</v>
      </c>
      <c r="L11" s="8">
        <v>177.95599999999999</v>
      </c>
    </row>
    <row r="12" spans="1:14" x14ac:dyDescent="0.2">
      <c r="B12" s="2" t="s">
        <v>28</v>
      </c>
      <c r="C12" s="8">
        <f t="shared" ref="C12:H12" si="4">+C8-SUM(C9:C11)</f>
        <v>0</v>
      </c>
      <c r="D12" s="8">
        <f t="shared" si="4"/>
        <v>0</v>
      </c>
      <c r="E12" s="8">
        <f t="shared" si="4"/>
        <v>3.1630000000000109</v>
      </c>
      <c r="F12" s="8">
        <f t="shared" si="4"/>
        <v>0</v>
      </c>
      <c r="G12" s="8">
        <f t="shared" si="4"/>
        <v>6.9350000000000591</v>
      </c>
      <c r="H12" s="8">
        <f t="shared" si="4"/>
        <v>13.658000000000015</v>
      </c>
      <c r="I12" s="8">
        <f>+I8-SUM(I9:I11)</f>
        <v>-55.722999999999843</v>
      </c>
      <c r="J12" s="8">
        <f t="shared" ref="J12:N12" si="5">+J8-SUM(J9:J11)</f>
        <v>0</v>
      </c>
      <c r="K12" s="8">
        <f t="shared" si="5"/>
        <v>-124.65600000000018</v>
      </c>
      <c r="L12" s="8">
        <f t="shared" si="5"/>
        <v>-112.97900000000004</v>
      </c>
      <c r="M12" s="8">
        <f t="shared" si="5"/>
        <v>0</v>
      </c>
      <c r="N12" s="8">
        <f t="shared" si="5"/>
        <v>0</v>
      </c>
    </row>
    <row r="13" spans="1:14" x14ac:dyDescent="0.2">
      <c r="B13" s="2" t="s">
        <v>29</v>
      </c>
      <c r="E13" s="8">
        <v>6.5030000000000001</v>
      </c>
      <c r="G13" s="8">
        <v>6.5110000000000001</v>
      </c>
      <c r="H13" s="8">
        <v>6.5490000000000004</v>
      </c>
      <c r="I13" s="8">
        <v>6.5869999999999997</v>
      </c>
      <c r="K13" s="8">
        <v>6.7149999999999999</v>
      </c>
      <c r="L13" s="8">
        <v>6.8230000000000004</v>
      </c>
    </row>
    <row r="14" spans="1:14" x14ac:dyDescent="0.2">
      <c r="B14" s="2" t="s">
        <v>30</v>
      </c>
      <c r="E14" s="8">
        <v>40.085999999999999</v>
      </c>
      <c r="G14" s="8">
        <v>45.85</v>
      </c>
      <c r="H14" s="8">
        <v>51.526000000000003</v>
      </c>
      <c r="I14" s="8">
        <v>52.201000000000001</v>
      </c>
      <c r="K14" s="8">
        <v>45.38</v>
      </c>
      <c r="L14" s="8">
        <v>50.85</v>
      </c>
    </row>
    <row r="15" spans="1:14" x14ac:dyDescent="0.2">
      <c r="B15" s="2" t="s">
        <v>37</v>
      </c>
      <c r="E15" s="8">
        <v>-0.47399999999999998</v>
      </c>
      <c r="G15" s="8">
        <v>7.6559999999999997</v>
      </c>
      <c r="H15" s="8">
        <v>-1.0309999999999999</v>
      </c>
      <c r="I15" s="8">
        <v>-0.42899999999999999</v>
      </c>
      <c r="K15" s="8">
        <v>-3.8959999999999999</v>
      </c>
      <c r="L15" s="8">
        <v>-2.722</v>
      </c>
    </row>
    <row r="16" spans="1:14" x14ac:dyDescent="0.2">
      <c r="B16" s="2" t="s">
        <v>31</v>
      </c>
      <c r="D16" s="8">
        <f t="shared" ref="D16:H16" si="6">+D12-D13+D14+D15</f>
        <v>0</v>
      </c>
      <c r="E16" s="8">
        <f t="shared" si="6"/>
        <v>36.272000000000013</v>
      </c>
      <c r="F16" s="8">
        <f t="shared" si="6"/>
        <v>0</v>
      </c>
      <c r="G16" s="8">
        <f t="shared" si="6"/>
        <v>53.930000000000057</v>
      </c>
      <c r="H16" s="8">
        <f t="shared" si="6"/>
        <v>57.604000000000021</v>
      </c>
      <c r="I16" s="8">
        <f>+I12-I13+I14+I15</f>
        <v>-10.537999999999846</v>
      </c>
      <c r="J16" s="8">
        <f t="shared" ref="J16:N16" si="7">+J12-J13+J14+J15</f>
        <v>0</v>
      </c>
      <c r="K16" s="8">
        <f t="shared" si="7"/>
        <v>-89.887000000000185</v>
      </c>
      <c r="L16" s="8">
        <f t="shared" si="7"/>
        <v>-71.674000000000049</v>
      </c>
      <c r="M16" s="8">
        <f t="shared" si="7"/>
        <v>0</v>
      </c>
      <c r="N16" s="8">
        <f t="shared" si="7"/>
        <v>0</v>
      </c>
    </row>
    <row r="17" spans="2:14" x14ac:dyDescent="0.2">
      <c r="B17" s="2" t="s">
        <v>32</v>
      </c>
      <c r="E17" s="8">
        <v>9.6029999999999998</v>
      </c>
      <c r="G17" s="8">
        <v>7.6669999999999998</v>
      </c>
      <c r="H17" s="8">
        <v>10.914</v>
      </c>
      <c r="I17" s="8">
        <v>6.2809999999999997</v>
      </c>
      <c r="K17" s="8">
        <v>21.106000000000002</v>
      </c>
      <c r="L17" s="8">
        <v>5.9710000000000001</v>
      </c>
    </row>
    <row r="18" spans="2:14" x14ac:dyDescent="0.2">
      <c r="B18" s="2" t="s">
        <v>33</v>
      </c>
      <c r="C18" s="8">
        <f t="shared" ref="C18:H18" si="8">+C16-C17</f>
        <v>0</v>
      </c>
      <c r="D18" s="8">
        <f t="shared" si="8"/>
        <v>0</v>
      </c>
      <c r="E18" s="8">
        <f t="shared" si="8"/>
        <v>26.669000000000011</v>
      </c>
      <c r="F18" s="8">
        <f t="shared" si="8"/>
        <v>0</v>
      </c>
      <c r="G18" s="8">
        <f t="shared" si="8"/>
        <v>46.263000000000055</v>
      </c>
      <c r="H18" s="8">
        <f t="shared" si="8"/>
        <v>46.690000000000019</v>
      </c>
      <c r="I18" s="8">
        <f>+I16-I17</f>
        <v>-16.818999999999846</v>
      </c>
      <c r="J18" s="8">
        <f t="shared" ref="J18:N18" si="9">+J16-J17</f>
        <v>0</v>
      </c>
      <c r="K18" s="8">
        <f t="shared" si="9"/>
        <v>-110.99300000000019</v>
      </c>
      <c r="L18" s="8">
        <f t="shared" si="9"/>
        <v>-77.645000000000053</v>
      </c>
      <c r="M18" s="8">
        <f t="shared" si="9"/>
        <v>0</v>
      </c>
      <c r="N18" s="8">
        <f t="shared" si="9"/>
        <v>0</v>
      </c>
    </row>
    <row r="19" spans="2:14" x14ac:dyDescent="0.2">
      <c r="B19" s="2" t="s">
        <v>34</v>
      </c>
      <c r="E19" s="8">
        <v>-4.0000000000000001E-3</v>
      </c>
      <c r="G19" s="8">
        <v>3.444</v>
      </c>
      <c r="H19" s="8">
        <v>-0.32300000000000001</v>
      </c>
      <c r="I19" s="8">
        <v>-3.0000000000000001E-3</v>
      </c>
      <c r="K19" s="8">
        <v>-0.78600000000000003</v>
      </c>
      <c r="L19" s="8">
        <v>0.03</v>
      </c>
    </row>
    <row r="20" spans="2:14" x14ac:dyDescent="0.2">
      <c r="B20" s="2" t="s">
        <v>35</v>
      </c>
      <c r="C20" s="8">
        <f t="shared" ref="C20:H20" si="10">+C18-C19</f>
        <v>0</v>
      </c>
      <c r="D20" s="8">
        <f t="shared" si="10"/>
        <v>0</v>
      </c>
      <c r="E20" s="8">
        <f t="shared" si="10"/>
        <v>26.673000000000012</v>
      </c>
      <c r="F20" s="8">
        <f t="shared" si="10"/>
        <v>0</v>
      </c>
      <c r="G20" s="8">
        <f t="shared" si="10"/>
        <v>42.819000000000052</v>
      </c>
      <c r="H20" s="8">
        <f t="shared" si="10"/>
        <v>47.013000000000019</v>
      </c>
      <c r="I20" s="8">
        <f>+I18-I19</f>
        <v>-16.815999999999846</v>
      </c>
      <c r="J20" s="8">
        <f t="shared" ref="J20:N20" si="11">+J18-J19</f>
        <v>0</v>
      </c>
      <c r="K20" s="8">
        <f t="shared" si="11"/>
        <v>-110.20700000000019</v>
      </c>
      <c r="L20" s="8">
        <f t="shared" si="11"/>
        <v>-77.675000000000054</v>
      </c>
      <c r="M20" s="8">
        <f t="shared" si="11"/>
        <v>0</v>
      </c>
      <c r="N20" s="8">
        <f t="shared" si="11"/>
        <v>0</v>
      </c>
    </row>
    <row r="22" spans="2:14" x14ac:dyDescent="0.2">
      <c r="B22" s="2" t="s">
        <v>36</v>
      </c>
      <c r="C22" s="10" t="e">
        <f t="shared" ref="C22:H22" si="12">+C20/C23</f>
        <v>#DIV/0!</v>
      </c>
      <c r="D22" s="10" t="e">
        <f t="shared" si="12"/>
        <v>#DIV/0!</v>
      </c>
      <c r="E22" s="10">
        <f t="shared" si="12"/>
        <v>0.11146399662344289</v>
      </c>
      <c r="F22" s="10" t="e">
        <f t="shared" si="12"/>
        <v>#DIV/0!</v>
      </c>
      <c r="G22" s="10">
        <f t="shared" si="12"/>
        <v>0.17665405608340334</v>
      </c>
      <c r="H22" s="10">
        <f t="shared" si="12"/>
        <v>0.19260439754026171</v>
      </c>
      <c r="I22" s="10">
        <f>+I20/I23</f>
        <v>-6.848690212433145E-2</v>
      </c>
      <c r="J22" s="10" t="e">
        <f t="shared" ref="J22:N22" si="13">+J20/J23</f>
        <v>#DIV/0!</v>
      </c>
      <c r="K22" s="10">
        <f t="shared" si="13"/>
        <v>-0.44361032395182665</v>
      </c>
      <c r="L22" s="10">
        <f t="shared" si="13"/>
        <v>-0.31081313598149751</v>
      </c>
      <c r="M22" s="10" t="e">
        <f t="shared" si="13"/>
        <v>#DIV/0!</v>
      </c>
      <c r="N22" s="10" t="e">
        <f t="shared" si="13"/>
        <v>#DIV/0!</v>
      </c>
    </row>
    <row r="23" spans="2:14" x14ac:dyDescent="0.2">
      <c r="B23" s="2" t="s">
        <v>5</v>
      </c>
      <c r="E23" s="8">
        <v>239.297</v>
      </c>
      <c r="G23" s="8">
        <v>242.38900000000001</v>
      </c>
      <c r="H23" s="8">
        <v>244.09100000000001</v>
      </c>
      <c r="I23" s="8">
        <v>245.536</v>
      </c>
      <c r="K23" s="8">
        <v>248.43199999999999</v>
      </c>
      <c r="L23" s="8">
        <v>249.90899999999999</v>
      </c>
    </row>
    <row r="25" spans="2:14" x14ac:dyDescent="0.2">
      <c r="B25" s="11" t="s">
        <v>42</v>
      </c>
      <c r="G25" s="13" t="e">
        <f t="shared" ref="G25:K25" si="14">+G5/C5-1</f>
        <v>#DIV/0!</v>
      </c>
      <c r="H25" s="13" t="e">
        <f t="shared" si="14"/>
        <v>#DIV/0!</v>
      </c>
      <c r="I25" s="13">
        <f t="shared" si="14"/>
        <v>0.28519084901795644</v>
      </c>
      <c r="J25" s="13" t="e">
        <f t="shared" si="14"/>
        <v>#DIV/0!</v>
      </c>
      <c r="K25" s="13">
        <f t="shared" si="14"/>
        <v>0.19803569024446377</v>
      </c>
      <c r="L25" s="13">
        <f>+L5/H5-1</f>
        <v>0.2127668404103451</v>
      </c>
      <c r="M25" s="13">
        <f t="shared" ref="M25:N25" si="15">+M5/I5-1</f>
        <v>-1</v>
      </c>
      <c r="N25" s="13" t="e">
        <f t="shared" si="15"/>
        <v>#DIV/0!</v>
      </c>
    </row>
    <row r="26" spans="2:14" x14ac:dyDescent="0.2">
      <c r="B26" s="11" t="s">
        <v>43</v>
      </c>
      <c r="C26" s="13" t="e">
        <f t="shared" ref="C26:L26" si="16">+C8/C5</f>
        <v>#DIV/0!</v>
      </c>
      <c r="D26" s="13" t="e">
        <f t="shared" si="16"/>
        <v>#DIV/0!</v>
      </c>
      <c r="E26" s="13">
        <f t="shared" si="16"/>
        <v>0.75190772683438212</v>
      </c>
      <c r="F26" s="13" t="e">
        <f t="shared" si="16"/>
        <v>#DIV/0!</v>
      </c>
      <c r="G26" s="13">
        <f t="shared" si="16"/>
        <v>0.7557066173309186</v>
      </c>
      <c r="H26" s="13">
        <f t="shared" si="16"/>
        <v>0.75370069884797986</v>
      </c>
      <c r="I26" s="13">
        <f t="shared" si="16"/>
        <v>0.74748311683683466</v>
      </c>
      <c r="J26" s="13" t="e">
        <f t="shared" si="16"/>
        <v>#DIV/0!</v>
      </c>
      <c r="K26" s="13">
        <f t="shared" si="16"/>
        <v>0.73796076611741157</v>
      </c>
      <c r="L26" s="13">
        <f>+L8/L5</f>
        <v>0.73456309583284851</v>
      </c>
      <c r="M26" s="13" t="e">
        <f t="shared" ref="M26:N26" si="17">+M8/M5</f>
        <v>#DIV/0!</v>
      </c>
      <c r="N26" s="13" t="e">
        <f t="shared" si="17"/>
        <v>#DIV/0!</v>
      </c>
    </row>
    <row r="27" spans="2:14" x14ac:dyDescent="0.2">
      <c r="B27" s="11" t="s">
        <v>44</v>
      </c>
      <c r="C27" s="13" t="e">
        <f t="shared" ref="C27:L27" si="18">+C12/C5</f>
        <v>#DIV/0!</v>
      </c>
      <c r="D27" s="13" t="e">
        <f t="shared" si="18"/>
        <v>#DIV/0!</v>
      </c>
      <c r="E27" s="13">
        <f t="shared" si="18"/>
        <v>4.0241013518843311E-3</v>
      </c>
      <c r="F27" s="13" t="e">
        <f t="shared" si="18"/>
        <v>#DIV/0!</v>
      </c>
      <c r="G27" s="13">
        <f t="shared" si="18"/>
        <v>7.5295645338510752E-3</v>
      </c>
      <c r="H27" s="13">
        <f t="shared" si="18"/>
        <v>1.4169931277182048E-2</v>
      </c>
      <c r="I27" s="13">
        <f t="shared" si="18"/>
        <v>-5.5161565585470917E-2</v>
      </c>
      <c r="J27" s="13" t="e">
        <f t="shared" si="18"/>
        <v>#DIV/0!</v>
      </c>
      <c r="K27" s="13">
        <f t="shared" si="18"/>
        <v>-0.11297096156181537</v>
      </c>
      <c r="L27" s="13">
        <f>+L12/L5</f>
        <v>-9.6649819667531292E-2</v>
      </c>
      <c r="M27" s="13" t="e">
        <f t="shared" ref="M27:N27" si="19">+M12/M5</f>
        <v>#DIV/0!</v>
      </c>
      <c r="N27" s="13" t="e">
        <f t="shared" si="19"/>
        <v>#DIV/0!</v>
      </c>
    </row>
  </sheetData>
  <hyperlinks>
    <hyperlink ref="A1" location="Main!A1" display="Main" xr:uid="{FFF223E4-F44A-4159-81C6-5223BAA390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2025-02-21T17:08:55Z</dcterms:created>
  <dcterms:modified xsi:type="dcterms:W3CDTF">2025-09-24T12:54:19Z</dcterms:modified>
</cp:coreProperties>
</file>