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7FABF30-A69A-4DC1-85EE-D09B92CAD8AB}" xr6:coauthVersionLast="47" xr6:coauthVersionMax="47" xr10:uidLastSave="{00000000-0000-0000-0000-000000000000}"/>
  <bookViews>
    <workbookView xWindow="19095" yWindow="0" windowWidth="19410" windowHeight="20925" xr2:uid="{AEBF823D-7219-4C80-9D04-AC171D3186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V26" i="2"/>
  <c r="S24" i="2"/>
  <c r="R24" i="2"/>
  <c r="Q24" i="2"/>
  <c r="P24" i="2"/>
  <c r="V24" i="2"/>
  <c r="V22" i="2"/>
  <c r="S22" i="2"/>
  <c r="R22" i="2"/>
  <c r="Q22" i="2"/>
  <c r="P22" i="2"/>
  <c r="V18" i="2"/>
  <c r="U18" i="2"/>
  <c r="U22" i="2" s="1"/>
  <c r="U24" i="2" s="1"/>
  <c r="T18" i="2"/>
  <c r="T22" i="2" s="1"/>
  <c r="T24" i="2" s="1"/>
  <c r="S18" i="2"/>
  <c r="R18" i="2"/>
  <c r="Q18" i="2"/>
  <c r="P18" i="2"/>
  <c r="V12" i="2"/>
  <c r="U12" i="2"/>
  <c r="T12" i="2"/>
  <c r="S12" i="2"/>
  <c r="R12" i="2"/>
  <c r="Q12" i="2"/>
  <c r="P12" i="2"/>
  <c r="G6" i="1"/>
  <c r="G5" i="1"/>
  <c r="U9" i="2"/>
  <c r="T9" i="2"/>
  <c r="S9" i="2"/>
  <c r="R9" i="2"/>
  <c r="Q9" i="2"/>
  <c r="P9" i="2"/>
  <c r="V9" i="2"/>
  <c r="N9" i="2"/>
  <c r="N12" i="2" s="1"/>
  <c r="N18" i="2" s="1"/>
  <c r="N22" i="2" s="1"/>
  <c r="N24" i="2" s="1"/>
  <c r="M9" i="2"/>
  <c r="M12" i="2" s="1"/>
  <c r="M18" i="2" s="1"/>
  <c r="M22" i="2" s="1"/>
  <c r="M24" i="2" s="1"/>
  <c r="L9" i="2"/>
  <c r="L12" i="2" s="1"/>
  <c r="L18" i="2" s="1"/>
  <c r="L22" i="2" s="1"/>
  <c r="L24" i="2" s="1"/>
  <c r="K9" i="2"/>
  <c r="K12" i="2" s="1"/>
  <c r="K18" i="2" s="1"/>
  <c r="K22" i="2" s="1"/>
  <c r="K24" i="2" s="1"/>
  <c r="J33" i="2"/>
  <c r="H33" i="2"/>
  <c r="G33" i="2"/>
  <c r="F33" i="2"/>
  <c r="E33" i="2"/>
  <c r="D33" i="2"/>
  <c r="C33" i="2"/>
  <c r="J32" i="2"/>
  <c r="H32" i="2"/>
  <c r="G32" i="2"/>
  <c r="F32" i="2"/>
  <c r="E32" i="2"/>
  <c r="D32" i="2"/>
  <c r="C32" i="2"/>
  <c r="I33" i="2"/>
  <c r="I32" i="2"/>
  <c r="J30" i="2"/>
  <c r="H30" i="2"/>
  <c r="G30" i="2"/>
  <c r="J29" i="2"/>
  <c r="H29" i="2"/>
  <c r="G29" i="2"/>
  <c r="I30" i="2"/>
  <c r="I29" i="2"/>
  <c r="J9" i="2"/>
  <c r="J12" i="2" s="1"/>
  <c r="H9" i="2"/>
  <c r="H12" i="2" s="1"/>
  <c r="G9" i="2"/>
  <c r="G12" i="2" s="1"/>
  <c r="F9" i="2"/>
  <c r="F12" i="2" s="1"/>
  <c r="E9" i="2"/>
  <c r="D9" i="2"/>
  <c r="D12" i="2" s="1"/>
  <c r="C9" i="2"/>
  <c r="C12" i="2" s="1"/>
  <c r="I9" i="2"/>
  <c r="I12" i="2" s="1"/>
  <c r="I34" i="2" s="1"/>
  <c r="G4" i="1"/>
  <c r="G7" i="1" l="1"/>
  <c r="I31" i="2"/>
  <c r="C18" i="2"/>
  <c r="C34" i="2"/>
  <c r="J18" i="2"/>
  <c r="J22" i="2" s="1"/>
  <c r="J36" i="2" s="1"/>
  <c r="J34" i="2"/>
  <c r="D18" i="2"/>
  <c r="D34" i="2"/>
  <c r="F18" i="2"/>
  <c r="F34" i="2"/>
  <c r="G18" i="2"/>
  <c r="G34" i="2"/>
  <c r="H18" i="2"/>
  <c r="H34" i="2"/>
  <c r="G31" i="2"/>
  <c r="H31" i="2"/>
  <c r="J31" i="2"/>
  <c r="I18" i="2"/>
  <c r="E12" i="2"/>
  <c r="J35" i="2" l="1"/>
  <c r="J24" i="2"/>
  <c r="J26" i="2" s="1"/>
  <c r="I22" i="2"/>
  <c r="I35" i="2"/>
  <c r="H35" i="2"/>
  <c r="H22" i="2"/>
  <c r="F35" i="2"/>
  <c r="F22" i="2"/>
  <c r="C22" i="2"/>
  <c r="C35" i="2"/>
  <c r="E18" i="2"/>
  <c r="E34" i="2"/>
  <c r="G35" i="2"/>
  <c r="G22" i="2"/>
  <c r="D35" i="2"/>
  <c r="D22" i="2"/>
  <c r="I36" i="2" l="1"/>
  <c r="I24" i="2"/>
  <c r="I26" i="2" s="1"/>
  <c r="D36" i="2"/>
  <c r="D24" i="2"/>
  <c r="D26" i="2" s="1"/>
  <c r="G36" i="2"/>
  <c r="G24" i="2"/>
  <c r="G26" i="2" s="1"/>
  <c r="E35" i="2"/>
  <c r="E22" i="2"/>
  <c r="C36" i="2"/>
  <c r="C24" i="2"/>
  <c r="C26" i="2" s="1"/>
  <c r="F36" i="2"/>
  <c r="F24" i="2"/>
  <c r="F26" i="2" s="1"/>
  <c r="H36" i="2"/>
  <c r="H24" i="2"/>
  <c r="H26" i="2" s="1"/>
  <c r="E36" i="2" l="1"/>
  <c r="E24" i="2"/>
  <c r="E26" i="2" s="1"/>
</calcChain>
</file>

<file path=xl/sharedStrings.xml><?xml version="1.0" encoding="utf-8"?>
<sst xmlns="http://schemas.openxmlformats.org/spreadsheetml/2006/main" count="65" uniqueCount="61">
  <si>
    <t>CSCO</t>
  </si>
  <si>
    <t>IR</t>
  </si>
  <si>
    <t>Cisco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</si>
  <si>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</si>
  <si>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</si>
  <si>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</si>
  <si>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</si>
  <si>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</si>
  <si>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</si>
  <si>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</si>
  <si>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</si>
  <si>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</si>
  <si>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</si>
  <si>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</si>
  <si>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</si>
  <si>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</si>
  <si>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</si>
  <si>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</si>
  <si>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</si>
  <si>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Product</t>
  </si>
  <si>
    <t>Services</t>
  </si>
  <si>
    <t>Revenue</t>
  </si>
  <si>
    <t>Cost of Products</t>
  </si>
  <si>
    <t>Cost of Services</t>
  </si>
  <si>
    <t>Gross Profit</t>
  </si>
  <si>
    <t>R&amp;D</t>
  </si>
  <si>
    <t>S&amp;M</t>
  </si>
  <si>
    <t>G&amp;A</t>
  </si>
  <si>
    <t xml:space="preserve">Amortization </t>
  </si>
  <si>
    <t>Restructuring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</si>
  <si>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</si>
  <si>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</si>
  <si>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</si>
  <si>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</si>
  <si>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</si>
  <si>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</si>
  <si>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</si>
  <si>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</si>
  <si>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Product Growth</t>
  </si>
  <si>
    <t>Services Growth</t>
  </si>
  <si>
    <t>Product GM</t>
  </si>
  <si>
    <t>Services GM</t>
  </si>
  <si>
    <t xml:space="preserve">Gross Margin </t>
  </si>
  <si>
    <t xml:space="preserve">Operating Margin </t>
  </si>
  <si>
    <t>Tax Rate</t>
  </si>
  <si>
    <t>Revenue Growth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</si>
  <si>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</si>
  <si>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</si>
  <si>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</si>
  <si>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</si>
  <si>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</si>
  <si>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</si>
  <si>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</si>
  <si>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</si>
  <si>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</si>
  <si>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</si>
  <si>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FY25</t>
  </si>
  <si>
    <t>Networking</t>
  </si>
  <si>
    <t>Security</t>
  </si>
  <si>
    <t>Collaboration</t>
  </si>
  <si>
    <t>Observability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</si>
</sst>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D076-73C5-46DF-BF0E-D3CB0E4D0796}">
  <dimension ref="A1:H7"/>
  <sheetViews>
    <sheetView tabSelected="1" zoomScale="200" zoomScaleNormal="200" workbookViewId="0">
      <selection activeCell="G3" sqref="G3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8" x14ac:dyDescent="0.2">
      <c r="A1" s="1" t="s">
        <v>2</v>
      </c>
    </row>
    <row r="2" spans="1:8" x14ac:dyDescent="0.2">
      <c r="A2" s="2" t="s">
        <v>3</v>
      </c>
      <c r="F2" s="2" t="s">
        <v>4</v>
      </c>
      <c r="G2" s="2">
        <v>67.2</v>
      </c>
    </row>
    <row r="3" spans="1:8" x14ac:dyDescent="0.2">
      <c r="F3" s="2" t="s">
        <v>5</v>
      </c>
      <c r="G3" s="3">
        <v>3953.1969530000001</v>
      </c>
      <c r="H3" s="9" t="s">
        <v>49</v>
      </c>
    </row>
    <row r="4" spans="1:8" x14ac:dyDescent="0.2">
      <c r="B4" s="2" t="s">
        <v>0</v>
      </c>
      <c r="F4" s="2" t="s">
        <v>6</v>
      </c>
      <c r="G4" s="3">
        <f>+G2*G3</f>
        <v>265654.8352416</v>
      </c>
    </row>
    <row r="5" spans="1:8" x14ac:dyDescent="0.2">
      <c r="B5" s="2" t="s">
        <v>1</v>
      </c>
      <c r="F5" s="2" t="s">
        <v>7</v>
      </c>
      <c r="G5" s="3">
        <f>8346+7754</f>
        <v>16100</v>
      </c>
      <c r="H5" s="9" t="s">
        <v>49</v>
      </c>
    </row>
    <row r="6" spans="1:8" x14ac:dyDescent="0.2">
      <c r="F6" s="2" t="s">
        <v>8</v>
      </c>
      <c r="G6" s="3">
        <f>5232+22861</f>
        <v>28093</v>
      </c>
      <c r="H6" s="9" t="s">
        <v>49</v>
      </c>
    </row>
    <row r="7" spans="1:8" x14ac:dyDescent="0.2">
      <c r="F7" s="2" t="s">
        <v>9</v>
      </c>
      <c r="G7" s="3">
        <f>+G4-G5+G6</f>
        <v>277647.8352416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DC66-B6BF-4E4D-B861-0B7EBC1D9284}">
  <dimension ref="A1:CM276"/>
  <sheetViews>
    <sheetView zoomScale="200" zoomScaleNormal="2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W26" sqref="W26"/>
    </sheetView>
  </sheetViews>
  <sheetFormatPr defaultRowHeight="12.75" x14ac:dyDescent="0.2"/>
  <cols>
    <col min="1" max="1" width="5.42578125" style="2" bestFit="1" customWidth="1"/>
    <col min="2" max="2" width="23.5703125" style="2" customWidth="1"/>
    <col min="3" max="16384" width="9.140625" style="2"/>
  </cols>
  <sheetData>
    <row r="1" spans="1:91" x14ac:dyDescent="0.2">
      <c r="A1" s="5" t="s">
        <v>11</v>
      </c>
    </row>
    <row r="2" spans="1:91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9" t="s">
        <v>46</v>
      </c>
      <c r="L2" s="9" t="s">
        <v>47</v>
      </c>
      <c r="M2" s="9" t="s">
        <v>48</v>
      </c>
      <c r="N2" s="9" t="s">
        <v>49</v>
      </c>
      <c r="P2" s="9" t="s">
        <v>50</v>
      </c>
      <c r="Q2" s="9" t="s">
        <v>51</v>
      </c>
      <c r="R2" s="9" t="s">
        <v>52</v>
      </c>
      <c r="S2" s="9" t="s">
        <v>53</v>
      </c>
      <c r="T2" s="9" t="s">
        <v>54</v>
      </c>
      <c r="U2" s="9" t="s">
        <v>55</v>
      </c>
      <c r="V2" s="9" t="s">
        <v>56</v>
      </c>
    </row>
    <row r="3" spans="1:91" x14ac:dyDescent="0.2">
      <c r="B3" s="8" t="s">
        <v>57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>
        <v>34570</v>
      </c>
      <c r="U3" s="10">
        <v>29229</v>
      </c>
      <c r="V3" s="10">
        <v>28304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spans="1:91" x14ac:dyDescent="0.2">
      <c r="B4" s="8" t="s">
        <v>58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>
        <v>3859</v>
      </c>
      <c r="U4" s="10">
        <v>5075</v>
      </c>
      <c r="V4" s="10">
        <v>8094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:91" x14ac:dyDescent="0.2">
      <c r="B5" s="8" t="s">
        <v>59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>
        <v>4052</v>
      </c>
      <c r="U5" s="10">
        <v>4113</v>
      </c>
      <c r="V5" s="10">
        <v>4154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</row>
    <row r="6" spans="1:91" x14ac:dyDescent="0.2">
      <c r="B6" s="8" t="s">
        <v>60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>
        <v>661</v>
      </c>
      <c r="U6" s="10">
        <v>837</v>
      </c>
      <c r="V6" s="10">
        <v>1055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</row>
    <row r="7" spans="1:91" x14ac:dyDescent="0.2">
      <c r="B7" s="2" t="s">
        <v>19</v>
      </c>
      <c r="C7" s="10"/>
      <c r="D7" s="10"/>
      <c r="E7" s="10">
        <v>11139</v>
      </c>
      <c r="F7" s="10"/>
      <c r="G7" s="10"/>
      <c r="H7" s="10"/>
      <c r="I7" s="10">
        <v>10114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>
        <v>43142</v>
      </c>
      <c r="U7" s="10">
        <v>39253</v>
      </c>
      <c r="V7" s="10">
        <v>41608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</row>
    <row r="8" spans="1:91" x14ac:dyDescent="0.2">
      <c r="B8" s="2" t="s">
        <v>20</v>
      </c>
      <c r="C8" s="10"/>
      <c r="D8" s="10"/>
      <c r="E8" s="10">
        <v>3529</v>
      </c>
      <c r="F8" s="10"/>
      <c r="G8" s="10"/>
      <c r="H8" s="10"/>
      <c r="I8" s="10">
        <v>3727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v>13856</v>
      </c>
      <c r="U8" s="10">
        <v>14550</v>
      </c>
      <c r="V8" s="10">
        <v>15046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91" x14ac:dyDescent="0.2">
      <c r="B9" s="1" t="s">
        <v>21</v>
      </c>
      <c r="C9" s="11">
        <f t="shared" ref="C9:H9" si="0">SUM(C7:C8)</f>
        <v>0</v>
      </c>
      <c r="D9" s="11">
        <f t="shared" si="0"/>
        <v>0</v>
      </c>
      <c r="E9" s="11">
        <f t="shared" si="0"/>
        <v>14668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>SUM(I7:I8)</f>
        <v>13841</v>
      </c>
      <c r="J9" s="11">
        <f t="shared" ref="J9:N9" si="1">SUM(J7:J8)</f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0"/>
      <c r="P9" s="11">
        <f t="shared" ref="P9:U9" si="2">+P7+P8</f>
        <v>0</v>
      </c>
      <c r="Q9" s="11">
        <f t="shared" si="2"/>
        <v>0</v>
      </c>
      <c r="R9" s="11">
        <f t="shared" si="2"/>
        <v>0</v>
      </c>
      <c r="S9" s="11">
        <f t="shared" si="2"/>
        <v>0</v>
      </c>
      <c r="T9" s="11">
        <f t="shared" si="2"/>
        <v>56998</v>
      </c>
      <c r="U9" s="11">
        <f t="shared" si="2"/>
        <v>53803</v>
      </c>
      <c r="V9" s="11">
        <f>+V7+V8</f>
        <v>56654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91" x14ac:dyDescent="0.2">
      <c r="B10" s="2" t="s">
        <v>22</v>
      </c>
      <c r="C10" s="10"/>
      <c r="D10" s="10"/>
      <c r="E10" s="10">
        <v>3957</v>
      </c>
      <c r="F10" s="10"/>
      <c r="G10" s="10"/>
      <c r="H10" s="10"/>
      <c r="I10" s="10">
        <v>3526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>
        <v>16590</v>
      </c>
      <c r="U10" s="10">
        <v>14339</v>
      </c>
      <c r="V10" s="10">
        <v>15121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91" x14ac:dyDescent="0.2">
      <c r="B11" s="2" t="s">
        <v>23</v>
      </c>
      <c r="C11" s="10"/>
      <c r="D11" s="10"/>
      <c r="E11" s="10">
        <v>1154</v>
      </c>
      <c r="F11" s="10"/>
      <c r="G11" s="10"/>
      <c r="H11" s="10"/>
      <c r="I11" s="10">
        <v>1194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v>4655</v>
      </c>
      <c r="U11" s="10">
        <v>4636</v>
      </c>
      <c r="V11" s="10">
        <v>4743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91" x14ac:dyDescent="0.2">
      <c r="B12" s="2" t="s">
        <v>24</v>
      </c>
      <c r="C12" s="10">
        <f t="shared" ref="C12:H12" si="3">+C9-SUM(C10:C11)</f>
        <v>0</v>
      </c>
      <c r="D12" s="10">
        <f t="shared" si="3"/>
        <v>0</v>
      </c>
      <c r="E12" s="10">
        <f t="shared" si="3"/>
        <v>9557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>+I9-SUM(I10:I11)</f>
        <v>9121</v>
      </c>
      <c r="J12" s="10">
        <f t="shared" ref="J12:V12" si="4">+J9-SUM(J10:J11)</f>
        <v>0</v>
      </c>
      <c r="K12" s="10">
        <f t="shared" si="4"/>
        <v>0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/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35753</v>
      </c>
      <c r="U12" s="10">
        <f t="shared" si="4"/>
        <v>34828</v>
      </c>
      <c r="V12" s="10">
        <f t="shared" si="4"/>
        <v>36790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91" x14ac:dyDescent="0.2">
      <c r="B13" s="2" t="s">
        <v>25</v>
      </c>
      <c r="C13" s="10"/>
      <c r="D13" s="10"/>
      <c r="E13" s="10">
        <v>1913</v>
      </c>
      <c r="F13" s="10"/>
      <c r="G13" s="10"/>
      <c r="H13" s="10"/>
      <c r="I13" s="10">
        <v>2286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>
        <v>7551</v>
      </c>
      <c r="U13" s="10">
        <v>7983</v>
      </c>
      <c r="V13" s="10">
        <v>9300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91" x14ac:dyDescent="0.2">
      <c r="B14" s="2" t="s">
        <v>26</v>
      </c>
      <c r="C14" s="10"/>
      <c r="D14" s="10"/>
      <c r="E14" s="10">
        <v>2506</v>
      </c>
      <c r="F14" s="10"/>
      <c r="G14" s="10"/>
      <c r="H14" s="10"/>
      <c r="I14" s="10">
        <v>2752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>
        <v>9880</v>
      </c>
      <c r="U14" s="10">
        <v>10364</v>
      </c>
      <c r="V14" s="10">
        <v>10966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91" x14ac:dyDescent="0.2">
      <c r="B15" s="2" t="s">
        <v>27</v>
      </c>
      <c r="C15" s="10"/>
      <c r="D15" s="10"/>
      <c r="E15" s="10">
        <v>672</v>
      </c>
      <c r="F15" s="10"/>
      <c r="G15" s="10"/>
      <c r="H15" s="10"/>
      <c r="I15" s="10">
        <v>795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>
        <v>2478</v>
      </c>
      <c r="U15" s="10">
        <v>2813</v>
      </c>
      <c r="V15" s="10">
        <v>2992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91" x14ac:dyDescent="0.2">
      <c r="B16" s="2" t="s">
        <v>28</v>
      </c>
      <c r="C16" s="10"/>
      <c r="D16" s="10"/>
      <c r="E16" s="10">
        <v>67</v>
      </c>
      <c r="F16" s="10"/>
      <c r="G16" s="10"/>
      <c r="H16" s="10"/>
      <c r="I16" s="10">
        <v>265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>
        <v>282</v>
      </c>
      <c r="U16" s="10">
        <v>698</v>
      </c>
      <c r="V16" s="10">
        <v>1028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2:33" x14ac:dyDescent="0.2">
      <c r="B17" s="2" t="s">
        <v>29</v>
      </c>
      <c r="C17" s="10"/>
      <c r="D17" s="10"/>
      <c r="E17" s="10">
        <v>123</v>
      </c>
      <c r="F17" s="10"/>
      <c r="G17" s="10"/>
      <c r="H17" s="10"/>
      <c r="I17" s="10">
        <v>665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>
        <v>531</v>
      </c>
      <c r="U17" s="10">
        <v>789</v>
      </c>
      <c r="V17" s="10">
        <v>744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x14ac:dyDescent="0.2">
      <c r="B18" s="2" t="s">
        <v>30</v>
      </c>
      <c r="C18" s="10">
        <f t="shared" ref="C18:H18" si="5">+C12-SUM(C13:C17)</f>
        <v>0</v>
      </c>
      <c r="D18" s="10">
        <f t="shared" si="5"/>
        <v>0</v>
      </c>
      <c r="E18" s="10">
        <f t="shared" si="5"/>
        <v>4276</v>
      </c>
      <c r="F18" s="10">
        <f t="shared" si="5"/>
        <v>0</v>
      </c>
      <c r="G18" s="10">
        <f t="shared" si="5"/>
        <v>0</v>
      </c>
      <c r="H18" s="10">
        <f t="shared" si="5"/>
        <v>0</v>
      </c>
      <c r="I18" s="10">
        <f>+I12-SUM(I13:I17)</f>
        <v>2358</v>
      </c>
      <c r="J18" s="10">
        <f t="shared" ref="J18:V18" si="6">+J12-SUM(J13:J17)</f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/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15031</v>
      </c>
      <c r="U18" s="10">
        <f t="shared" si="6"/>
        <v>12181</v>
      </c>
      <c r="V18" s="10">
        <f t="shared" si="6"/>
        <v>11760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2" t="s">
        <v>31</v>
      </c>
      <c r="C19" s="10"/>
      <c r="D19" s="10"/>
      <c r="E19" s="10">
        <v>360</v>
      </c>
      <c r="F19" s="10"/>
      <c r="G19" s="10"/>
      <c r="H19" s="10"/>
      <c r="I19" s="10">
        <v>286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>
        <v>962</v>
      </c>
      <c r="U19" s="10">
        <v>1365</v>
      </c>
      <c r="V19" s="10">
        <v>1001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2" t="s">
        <v>32</v>
      </c>
      <c r="C20" s="10"/>
      <c r="D20" s="10"/>
      <c r="E20" s="10">
        <v>111</v>
      </c>
      <c r="F20" s="10"/>
      <c r="G20" s="10"/>
      <c r="H20" s="10"/>
      <c r="I20" s="10">
        <v>418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427</v>
      </c>
      <c r="U20" s="10">
        <v>1006</v>
      </c>
      <c r="V20" s="10">
        <v>1593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2:33" x14ac:dyDescent="0.2">
      <c r="B21" s="2" t="s">
        <v>33</v>
      </c>
      <c r="C21" s="10"/>
      <c r="D21" s="10"/>
      <c r="E21" s="10">
        <v>-83</v>
      </c>
      <c r="F21" s="10"/>
      <c r="G21" s="10"/>
      <c r="H21" s="10"/>
      <c r="I21" s="10">
        <v>41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>
        <v>-248</v>
      </c>
      <c r="U21" s="10">
        <v>-306</v>
      </c>
      <c r="V21" s="10">
        <v>-68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2:33" x14ac:dyDescent="0.2">
      <c r="B22" s="2" t="s">
        <v>34</v>
      </c>
      <c r="C22" s="10">
        <f t="shared" ref="C22:H22" si="7">+C18+C19-C20+C21</f>
        <v>0</v>
      </c>
      <c r="D22" s="10">
        <f t="shared" si="7"/>
        <v>0</v>
      </c>
      <c r="E22" s="10">
        <f t="shared" si="7"/>
        <v>4442</v>
      </c>
      <c r="F22" s="10">
        <f t="shared" si="7"/>
        <v>0</v>
      </c>
      <c r="G22" s="10">
        <f t="shared" si="7"/>
        <v>0</v>
      </c>
      <c r="H22" s="10">
        <f t="shared" si="7"/>
        <v>0</v>
      </c>
      <c r="I22" s="10">
        <f>+I18+I19-I20+I21</f>
        <v>2267</v>
      </c>
      <c r="J22" s="10">
        <f t="shared" ref="J22:V22" si="8">+J18+J19-J20+J21</f>
        <v>0</v>
      </c>
      <c r="K22" s="10">
        <f t="shared" si="8"/>
        <v>0</v>
      </c>
      <c r="L22" s="10">
        <f t="shared" si="8"/>
        <v>0</v>
      </c>
      <c r="M22" s="10">
        <f t="shared" si="8"/>
        <v>0</v>
      </c>
      <c r="N22" s="10">
        <f t="shared" si="8"/>
        <v>0</v>
      </c>
      <c r="O22" s="10"/>
      <c r="P22" s="10">
        <f t="shared" si="8"/>
        <v>0</v>
      </c>
      <c r="Q22" s="10">
        <f t="shared" si="8"/>
        <v>0</v>
      </c>
      <c r="R22" s="10">
        <f t="shared" si="8"/>
        <v>0</v>
      </c>
      <c r="S22" s="10">
        <f t="shared" si="8"/>
        <v>0</v>
      </c>
      <c r="T22" s="10">
        <f t="shared" si="8"/>
        <v>15318</v>
      </c>
      <c r="U22" s="10">
        <f t="shared" si="8"/>
        <v>12234</v>
      </c>
      <c r="V22" s="10">
        <f t="shared" si="8"/>
        <v>11100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2:33" x14ac:dyDescent="0.2">
      <c r="B23" s="2" t="s">
        <v>35</v>
      </c>
      <c r="C23" s="10"/>
      <c r="D23" s="10"/>
      <c r="E23" s="10">
        <v>804</v>
      </c>
      <c r="F23" s="10"/>
      <c r="G23" s="10"/>
      <c r="H23" s="10"/>
      <c r="I23" s="10">
        <v>-444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>
        <v>2705</v>
      </c>
      <c r="U23" s="10">
        <v>1914</v>
      </c>
      <c r="V23" s="10">
        <v>920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2:33" x14ac:dyDescent="0.2">
      <c r="B24" s="2" t="s">
        <v>36</v>
      </c>
      <c r="C24" s="10">
        <f t="shared" ref="C24:H24" si="9">+C22-C23</f>
        <v>0</v>
      </c>
      <c r="D24" s="10">
        <f t="shared" si="9"/>
        <v>0</v>
      </c>
      <c r="E24" s="10">
        <f t="shared" si="9"/>
        <v>3638</v>
      </c>
      <c r="F24" s="10">
        <f t="shared" si="9"/>
        <v>0</v>
      </c>
      <c r="G24" s="10">
        <f t="shared" si="9"/>
        <v>0</v>
      </c>
      <c r="H24" s="10">
        <f t="shared" si="9"/>
        <v>0</v>
      </c>
      <c r="I24" s="10">
        <f>+I22-I23</f>
        <v>2711</v>
      </c>
      <c r="J24" s="10">
        <f t="shared" ref="J24:N24" si="10">+J22-J23</f>
        <v>0</v>
      </c>
      <c r="K24" s="10">
        <f t="shared" si="10"/>
        <v>0</v>
      </c>
      <c r="L24" s="10">
        <f t="shared" si="10"/>
        <v>0</v>
      </c>
      <c r="M24" s="10">
        <f t="shared" si="10"/>
        <v>0</v>
      </c>
      <c r="N24" s="10">
        <f t="shared" si="10"/>
        <v>0</v>
      </c>
      <c r="O24" s="10"/>
      <c r="P24" s="10">
        <f t="shared" ref="P24:U24" si="11">+P22-P23</f>
        <v>0</v>
      </c>
      <c r="Q24" s="10">
        <f t="shared" si="11"/>
        <v>0</v>
      </c>
      <c r="R24" s="10">
        <f t="shared" si="11"/>
        <v>0</v>
      </c>
      <c r="S24" s="10">
        <f t="shared" si="11"/>
        <v>0</v>
      </c>
      <c r="T24" s="10">
        <f t="shared" si="11"/>
        <v>12613</v>
      </c>
      <c r="U24" s="10">
        <f t="shared" si="11"/>
        <v>10320</v>
      </c>
      <c r="V24" s="10">
        <f>+V22-V23</f>
        <v>10180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2:3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33" x14ac:dyDescent="0.2">
      <c r="B26" s="2" t="s">
        <v>37</v>
      </c>
      <c r="C26" s="6" t="e">
        <f t="shared" ref="C26:H26" si="12">+C24/C27</f>
        <v>#DIV/0!</v>
      </c>
      <c r="D26" s="6" t="e">
        <f t="shared" si="12"/>
        <v>#DIV/0!</v>
      </c>
      <c r="E26" s="6">
        <f t="shared" si="12"/>
        <v>0.89672171555336455</v>
      </c>
      <c r="F26" s="6" t="e">
        <f t="shared" si="12"/>
        <v>#DIV/0!</v>
      </c>
      <c r="G26" s="6" t="e">
        <f t="shared" si="12"/>
        <v>#DIV/0!</v>
      </c>
      <c r="H26" s="6" t="e">
        <f t="shared" si="12"/>
        <v>#DIV/0!</v>
      </c>
      <c r="I26" s="6">
        <f>+I24/I27</f>
        <v>0.67944862155388475</v>
      </c>
      <c r="J26" s="6" t="e">
        <f t="shared" ref="J26" si="13">+J24/J27</f>
        <v>#DIV/0!</v>
      </c>
      <c r="K26" s="3"/>
      <c r="L26" s="3"/>
      <c r="M26" s="3"/>
      <c r="N26" s="3"/>
      <c r="O26" s="3"/>
      <c r="P26" s="6" t="e">
        <f t="shared" ref="P26:U26" si="14">+P24/P27</f>
        <v>#DIV/0!</v>
      </c>
      <c r="Q26" s="6" t="e">
        <f t="shared" si="14"/>
        <v>#DIV/0!</v>
      </c>
      <c r="R26" s="6" t="e">
        <f t="shared" si="14"/>
        <v>#DIV/0!</v>
      </c>
      <c r="S26" s="6" t="e">
        <f t="shared" si="14"/>
        <v>#DIV/0!</v>
      </c>
      <c r="T26" s="6">
        <f t="shared" si="14"/>
        <v>3.1722837022132797</v>
      </c>
      <c r="U26" s="6">
        <f t="shared" si="14"/>
        <v>2.5525599802127132</v>
      </c>
      <c r="V26" s="6">
        <f>+V24/V27</f>
        <v>2.4871732225751284</v>
      </c>
      <c r="W26" s="3"/>
      <c r="X26" s="3"/>
    </row>
    <row r="27" spans="2:33" x14ac:dyDescent="0.2">
      <c r="B27" s="2" t="s">
        <v>5</v>
      </c>
      <c r="C27" s="3"/>
      <c r="D27" s="3"/>
      <c r="E27" s="3">
        <v>4057</v>
      </c>
      <c r="F27" s="3"/>
      <c r="G27" s="3"/>
      <c r="H27" s="3"/>
      <c r="I27" s="3">
        <v>3990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3976</v>
      </c>
      <c r="U27" s="3">
        <v>4043</v>
      </c>
      <c r="V27" s="3">
        <v>4093</v>
      </c>
      <c r="W27" s="3"/>
      <c r="X27" s="3"/>
    </row>
    <row r="28" spans="2:33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33" x14ac:dyDescent="0.2">
      <c r="B29" s="2" t="s">
        <v>38</v>
      </c>
      <c r="C29" s="3"/>
      <c r="D29" s="3"/>
      <c r="E29" s="3"/>
      <c r="F29" s="3"/>
      <c r="G29" s="7" t="e">
        <f t="shared" ref="G29:H31" si="15">+G7/C7-1</f>
        <v>#DIV/0!</v>
      </c>
      <c r="H29" s="7" t="e">
        <f t="shared" si="15"/>
        <v>#DIV/0!</v>
      </c>
      <c r="I29" s="7">
        <f>+I7/E7-1</f>
        <v>-9.2019032229104902E-2</v>
      </c>
      <c r="J29" s="7" t="e">
        <f t="shared" ref="J29:J31" si="16">+J7/F7-1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33" x14ac:dyDescent="0.2">
      <c r="B30" s="2" t="s">
        <v>39</v>
      </c>
      <c r="C30" s="3"/>
      <c r="D30" s="3"/>
      <c r="E30" s="3"/>
      <c r="F30" s="3"/>
      <c r="G30" s="7" t="e">
        <f t="shared" si="15"/>
        <v>#DIV/0!</v>
      </c>
      <c r="H30" s="7" t="e">
        <f t="shared" si="15"/>
        <v>#DIV/0!</v>
      </c>
      <c r="I30" s="7">
        <f t="shared" ref="I30:I31" si="17">+I8/E8-1</f>
        <v>5.6106545763672466E-2</v>
      </c>
      <c r="J30" s="7" t="e">
        <f t="shared" si="16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33" x14ac:dyDescent="0.2">
      <c r="B31" s="2" t="s">
        <v>45</v>
      </c>
      <c r="C31" s="3"/>
      <c r="D31" s="3"/>
      <c r="E31" s="3"/>
      <c r="F31" s="3"/>
      <c r="G31" s="7" t="e">
        <f t="shared" si="15"/>
        <v>#DIV/0!</v>
      </c>
      <c r="H31" s="7" t="e">
        <f t="shared" si="15"/>
        <v>#DIV/0!</v>
      </c>
      <c r="I31" s="7">
        <f t="shared" si="17"/>
        <v>-5.6381238069266426E-2</v>
      </c>
      <c r="J31" s="7" t="e">
        <f t="shared" si="16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33" x14ac:dyDescent="0.2">
      <c r="B32" s="2" t="s">
        <v>40</v>
      </c>
      <c r="C32" s="7" t="e">
        <f t="shared" ref="C32:H32" si="18">+(C7-C10)/C7</f>
        <v>#DIV/0!</v>
      </c>
      <c r="D32" s="7" t="e">
        <f t="shared" si="18"/>
        <v>#DIV/0!</v>
      </c>
      <c r="E32" s="7">
        <f t="shared" si="18"/>
        <v>0.6447616482628602</v>
      </c>
      <c r="F32" s="7" t="e">
        <f t="shared" si="18"/>
        <v>#DIV/0!</v>
      </c>
      <c r="G32" s="7" t="e">
        <f t="shared" si="18"/>
        <v>#DIV/0!</v>
      </c>
      <c r="H32" s="7" t="e">
        <f t="shared" si="18"/>
        <v>#DIV/0!</v>
      </c>
      <c r="I32" s="7">
        <f>+(I7-I10)/I7</f>
        <v>0.65137433260826572</v>
      </c>
      <c r="J32" s="7" t="e">
        <f t="shared" ref="J32:J33" si="19">+(J7-J10)/J7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x14ac:dyDescent="0.2">
      <c r="B33" s="2" t="s">
        <v>41</v>
      </c>
      <c r="C33" s="7" t="e">
        <f t="shared" ref="C33:H33" si="20">+(C8-C11)/C8</f>
        <v>#DIV/0!</v>
      </c>
      <c r="D33" s="7" t="e">
        <f t="shared" si="20"/>
        <v>#DIV/0!</v>
      </c>
      <c r="E33" s="7">
        <f t="shared" si="20"/>
        <v>0.67299518277132331</v>
      </c>
      <c r="F33" s="7" t="e">
        <f t="shared" si="20"/>
        <v>#DIV/0!</v>
      </c>
      <c r="G33" s="7" t="e">
        <f t="shared" si="20"/>
        <v>#DIV/0!</v>
      </c>
      <c r="H33" s="7" t="e">
        <f t="shared" si="20"/>
        <v>#DIV/0!</v>
      </c>
      <c r="I33" s="7">
        <f>+(I8-I11)/I8</f>
        <v>0.67963509525087207</v>
      </c>
      <c r="J33" s="7" t="e">
        <f t="shared" si="19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x14ac:dyDescent="0.2">
      <c r="B34" s="2" t="s">
        <v>42</v>
      </c>
      <c r="C34" s="7" t="e">
        <f t="shared" ref="C34:H34" si="21">+C12/C9</f>
        <v>#DIV/0!</v>
      </c>
      <c r="D34" s="7" t="e">
        <f t="shared" si="21"/>
        <v>#DIV/0!</v>
      </c>
      <c r="E34" s="7">
        <f t="shared" si="21"/>
        <v>0.6515544041450777</v>
      </c>
      <c r="F34" s="7" t="e">
        <f t="shared" si="21"/>
        <v>#DIV/0!</v>
      </c>
      <c r="G34" s="7" t="e">
        <f t="shared" si="21"/>
        <v>#DIV/0!</v>
      </c>
      <c r="H34" s="7" t="e">
        <f t="shared" si="21"/>
        <v>#DIV/0!</v>
      </c>
      <c r="I34" s="7">
        <f>+I12/I9</f>
        <v>0.65898417744382631</v>
      </c>
      <c r="J34" s="7" t="e">
        <f t="shared" ref="J34" si="22">+J12/J9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2">
      <c r="B35" s="2" t="s">
        <v>43</v>
      </c>
      <c r="C35" s="7" t="e">
        <f t="shared" ref="C35:H35" si="23">+C18/C9</f>
        <v>#DIV/0!</v>
      </c>
      <c r="D35" s="7" t="e">
        <f t="shared" si="23"/>
        <v>#DIV/0!</v>
      </c>
      <c r="E35" s="7">
        <f t="shared" si="23"/>
        <v>0.2915189528224707</v>
      </c>
      <c r="F35" s="7" t="e">
        <f t="shared" si="23"/>
        <v>#DIV/0!</v>
      </c>
      <c r="G35" s="7" t="e">
        <f t="shared" si="23"/>
        <v>#DIV/0!</v>
      </c>
      <c r="H35" s="7" t="e">
        <f t="shared" si="23"/>
        <v>#DIV/0!</v>
      </c>
      <c r="I35" s="7">
        <f>+I18/I9</f>
        <v>0.17036341304819017</v>
      </c>
      <c r="J35" s="7" t="e">
        <f t="shared" ref="J35" si="24">+J18/J9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x14ac:dyDescent="0.2">
      <c r="B36" s="2" t="s">
        <v>44</v>
      </c>
      <c r="C36" s="7" t="e">
        <f t="shared" ref="C36:J36" si="25">+C23/C22</f>
        <v>#DIV/0!</v>
      </c>
      <c r="D36" s="7" t="e">
        <f t="shared" si="25"/>
        <v>#DIV/0!</v>
      </c>
      <c r="E36" s="7">
        <f t="shared" si="25"/>
        <v>0.18099954975236379</v>
      </c>
      <c r="F36" s="7" t="e">
        <f t="shared" si="25"/>
        <v>#DIV/0!</v>
      </c>
      <c r="G36" s="7" t="e">
        <f t="shared" si="25"/>
        <v>#DIV/0!</v>
      </c>
      <c r="H36" s="7" t="e">
        <f t="shared" si="25"/>
        <v>#DIV/0!</v>
      </c>
      <c r="I36" s="7">
        <f t="shared" si="25"/>
        <v>-0.19585355094838994</v>
      </c>
      <c r="J36" s="7" t="e">
        <f t="shared" si="25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3:2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3:2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3:2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3:2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3:2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3:2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3:2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3:2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3:2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3:2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3:2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3:2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3:2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3:2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3:2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3:2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3:2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3:2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3:2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3:2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3:2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3:2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3:2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3:2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3:2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3:2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2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3:2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3:2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3:2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3:2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3:2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3:2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3:2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3:2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3:2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</sheetData>
  <hyperlinks>
    <hyperlink ref="A1" location="Main!A1" display="Main" xr:uid="{90086314-2E3D-4887-AED2-543CCE2FE2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2025-01-11T11:21:03Z</dcterms:created>
  <dcterms:modified xsi:type="dcterms:W3CDTF">2025-09-25T12:15:42Z</dcterms:modified>
</cp:coreProperties>
</file>