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AE9C9CF-640B-4423-BFF9-8569FCD31B50}" xr6:coauthVersionLast="47" xr6:coauthVersionMax="47" xr10:uidLastSave="{00000000-0000-0000-0000-000000000000}"/>
  <bookViews>
    <workbookView xWindow="19095" yWindow="0" windowWidth="19410" windowHeight="20925" xr2:uid="{EB4D2DCC-174E-47B7-A437-CE666727386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2" l="1"/>
  <c r="M39" i="2"/>
  <c r="L39" i="2"/>
  <c r="K39" i="2"/>
  <c r="J39" i="2"/>
  <c r="N38" i="2"/>
  <c r="M38" i="2"/>
  <c r="L38" i="2"/>
  <c r="K38" i="2"/>
  <c r="J38" i="2"/>
  <c r="N37" i="2"/>
  <c r="M37" i="2"/>
  <c r="L37" i="2"/>
  <c r="K37" i="2"/>
  <c r="J37" i="2"/>
  <c r="N36" i="2"/>
  <c r="M36" i="2"/>
  <c r="L36" i="2"/>
  <c r="K36" i="2"/>
  <c r="J36" i="2"/>
  <c r="N35" i="2"/>
  <c r="M35" i="2"/>
  <c r="L35" i="2"/>
  <c r="K35" i="2"/>
  <c r="J35" i="2"/>
  <c r="N34" i="2"/>
  <c r="M34" i="2"/>
  <c r="L34" i="2"/>
  <c r="K34" i="2"/>
  <c r="J34" i="2"/>
  <c r="N33" i="2"/>
  <c r="M33" i="2"/>
  <c r="L33" i="2"/>
  <c r="K33" i="2"/>
  <c r="J33" i="2"/>
  <c r="N32" i="2"/>
  <c r="M32" i="2"/>
  <c r="L32" i="2"/>
  <c r="K32" i="2"/>
  <c r="J32" i="2"/>
  <c r="N31" i="2"/>
  <c r="M31" i="2"/>
  <c r="L31" i="2"/>
  <c r="K31" i="2"/>
  <c r="J31" i="2"/>
  <c r="N30" i="2"/>
  <c r="M30" i="2"/>
  <c r="L30" i="2"/>
  <c r="K30" i="2"/>
  <c r="J30" i="2"/>
  <c r="N27" i="2"/>
  <c r="M27" i="2"/>
  <c r="N25" i="2"/>
  <c r="M25" i="2"/>
  <c r="N23" i="2"/>
  <c r="M23" i="2"/>
  <c r="N17" i="2"/>
  <c r="M17" i="2"/>
  <c r="N11" i="2"/>
  <c r="M11" i="2"/>
  <c r="N8" i="2"/>
  <c r="M8" i="2"/>
  <c r="L8" i="2"/>
  <c r="L11" i="2" s="1"/>
  <c r="L17" i="2" s="1"/>
  <c r="L23" i="2" s="1"/>
  <c r="L25" i="2" s="1"/>
  <c r="L27" i="2" s="1"/>
  <c r="K8" i="2"/>
  <c r="K11" i="2" s="1"/>
  <c r="K17" i="2" s="1"/>
  <c r="K23" i="2" s="1"/>
  <c r="K25" i="2" s="1"/>
  <c r="K27" i="2" s="1"/>
  <c r="I5" i="1"/>
  <c r="I3" i="1"/>
  <c r="I4" i="1" s="1"/>
  <c r="F39" i="2"/>
  <c r="E39" i="2"/>
  <c r="D39" i="2"/>
  <c r="C39" i="2"/>
  <c r="I39" i="2"/>
  <c r="F38" i="2"/>
  <c r="E38" i="2"/>
  <c r="D38" i="2"/>
  <c r="C38" i="2"/>
  <c r="I38" i="2"/>
  <c r="F37" i="2"/>
  <c r="E37" i="2"/>
  <c r="D37" i="2"/>
  <c r="C37" i="2"/>
  <c r="I37" i="2"/>
  <c r="H36" i="2"/>
  <c r="G36" i="2"/>
  <c r="F36" i="2"/>
  <c r="E36" i="2"/>
  <c r="D36" i="2"/>
  <c r="C36" i="2"/>
  <c r="H35" i="2"/>
  <c r="G35" i="2"/>
  <c r="F35" i="2"/>
  <c r="E35" i="2"/>
  <c r="D35" i="2"/>
  <c r="C35" i="2"/>
  <c r="I36" i="2"/>
  <c r="I35" i="2"/>
  <c r="H33" i="2"/>
  <c r="G33" i="2"/>
  <c r="H32" i="2"/>
  <c r="G32" i="2"/>
  <c r="I34" i="2"/>
  <c r="I33" i="2"/>
  <c r="I32" i="2"/>
  <c r="H31" i="2"/>
  <c r="G31" i="2"/>
  <c r="H30" i="2"/>
  <c r="G30" i="2"/>
  <c r="I31" i="2"/>
  <c r="I30" i="2"/>
  <c r="I27" i="2"/>
  <c r="F27" i="2"/>
  <c r="D27" i="2"/>
  <c r="C27" i="2"/>
  <c r="E27" i="2"/>
  <c r="F23" i="2"/>
  <c r="E23" i="2"/>
  <c r="D23" i="2"/>
  <c r="C23" i="2"/>
  <c r="F25" i="2"/>
  <c r="E25" i="2"/>
  <c r="D25" i="2"/>
  <c r="C25" i="2"/>
  <c r="I25" i="2"/>
  <c r="I23" i="2"/>
  <c r="J17" i="2"/>
  <c r="J23" i="2" s="1"/>
  <c r="F17" i="2"/>
  <c r="E17" i="2"/>
  <c r="D17" i="2"/>
  <c r="C17" i="2"/>
  <c r="I17" i="2"/>
  <c r="J11" i="2"/>
  <c r="G11" i="2"/>
  <c r="G37" i="2" s="1"/>
  <c r="F11" i="2"/>
  <c r="E11" i="2"/>
  <c r="D11" i="2"/>
  <c r="C11" i="2"/>
  <c r="I11" i="2"/>
  <c r="J8" i="2"/>
  <c r="H8" i="2"/>
  <c r="H34" i="2" s="1"/>
  <c r="G8" i="2"/>
  <c r="G34" i="2" s="1"/>
  <c r="F8" i="2"/>
  <c r="E8" i="2"/>
  <c r="D8" i="2"/>
  <c r="C8" i="2"/>
  <c r="I8" i="2"/>
  <c r="G17" i="2" l="1"/>
  <c r="H11" i="2"/>
  <c r="J25" i="2"/>
  <c r="J27" i="2" s="1"/>
  <c r="I7" i="1"/>
  <c r="G23" i="2" l="1"/>
  <c r="G38" i="2"/>
  <c r="H17" i="2"/>
  <c r="H37" i="2"/>
  <c r="G25" i="2" l="1"/>
  <c r="G27" i="2" s="1"/>
  <c r="G39" i="2"/>
  <c r="H38" i="2"/>
  <c r="H23" i="2"/>
  <c r="H25" i="2" l="1"/>
  <c r="H27" i="2" s="1"/>
  <c r="H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4" authorId="0" shapeId="0" xr:uid="{67B6BB8D-1227-42F8-8504-0B44EB5B69FF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Monthly Reccuring Revenue</t>
        </r>
      </text>
    </comment>
  </commentList>
</comments>
</file>

<file path=xl/sharedStrings.xml><?xml version="1.0" encoding="utf-8"?>
<sst xmlns="http://schemas.openxmlformats.org/spreadsheetml/2006/main" count="60" uniqueCount="56">
  <si>
    <t>Shopify</t>
  </si>
  <si>
    <t>numbers in mio USD</t>
  </si>
  <si>
    <t>Price</t>
  </si>
  <si>
    <t>Shares</t>
  </si>
  <si>
    <t>MC</t>
  </si>
  <si>
    <t>Cash</t>
  </si>
  <si>
    <t>Debt</t>
  </si>
  <si>
    <t>EV</t>
  </si>
  <si>
    <t>SHOP</t>
  </si>
  <si>
    <t>IR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</si>
  <si>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</si>
  <si>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</si>
  <si>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</si>
  <si>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</si>
  <si>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</si>
  <si>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</si>
  <si>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</si>
  <si>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</si>
  <si>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</si>
  <si>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GMV</t>
  </si>
  <si>
    <t>MRR</t>
  </si>
  <si>
    <t>Subscription Revenue</t>
  </si>
  <si>
    <t>Merchant Solution Revenue</t>
  </si>
  <si>
    <t xml:space="preserve">Cost of Sale Subscription </t>
  </si>
  <si>
    <t>Gross Profit</t>
  </si>
  <si>
    <t>Cost of Sale Mechant Solution</t>
  </si>
  <si>
    <t>S&amp;M</t>
  </si>
  <si>
    <t>R&amp;D</t>
  </si>
  <si>
    <t>G&amp;A</t>
  </si>
  <si>
    <t>Transaction and loan losses</t>
  </si>
  <si>
    <t>Asset impairments</t>
  </si>
  <si>
    <t>Operating Income</t>
  </si>
  <si>
    <t>Revenue</t>
  </si>
  <si>
    <t>Interest Income</t>
  </si>
  <si>
    <t>Realzed gain on equity</t>
  </si>
  <si>
    <t>Unrealized gain on equity</t>
  </si>
  <si>
    <t>Net loss on equity method invest</t>
  </si>
  <si>
    <t>Foreign exchange gain</t>
  </si>
  <si>
    <t>Pretax Income</t>
  </si>
  <si>
    <t>Tax Expense</t>
  </si>
  <si>
    <t>Net Income</t>
  </si>
  <si>
    <t>EPS</t>
  </si>
  <si>
    <t>GMV Growth</t>
  </si>
  <si>
    <t>MRR Growth</t>
  </si>
  <si>
    <t>Subscription Growth</t>
  </si>
  <si>
    <t>Merchant Solution Growth</t>
  </si>
  <si>
    <t>Revenue Growth</t>
  </si>
  <si>
    <t>Subscription Gross Margin</t>
  </si>
  <si>
    <t xml:space="preserve">Merchant Solution Gross Margin </t>
  </si>
  <si>
    <t xml:space="preserve">Operating Margin </t>
  </si>
  <si>
    <t>Tax Rate</t>
  </si>
  <si>
    <t>Gross Margin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</si>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</sst>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7" fillId="0" borderId="0" xfId="0" applyFon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8" fillId="0" borderId="0" xfId="2" applyFont="1"/>
    <xf numFmtId="3" fontId="7" fillId="0" borderId="0" xfId="0" applyNumberFormat="1" applyFont="1"/>
    <xf numFmtId="4" fontId="2" fillId="0" borderId="0" xfId="0" applyNumberFormat="1" applyFont="1"/>
    <xf numFmtId="9" fontId="2" fillId="0" borderId="0" xfId="1" applyFont="1"/>
    <xf numFmtId="0" fontId="1" fillId="0" borderId="0" xfId="0" applyFont="1" applyAlignment="1">
      <alignment horizontal="right"/>
    </xf>
    <xf numFmtId="164" fontId="2" fillId="0" borderId="0" xfId="0" applyNumberFormat="1" applyFont="1"/>
    <xf numFmtId="164" fontId="7" fillId="0" borderId="0" xfId="0" applyNumberFormat="1" applyFont="1"/>
    <xf numFmtId="9" fontId="7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ifyinvestors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1965-8221-4DD7-80CB-531598DF6427}">
  <dimension ref="A1:J7"/>
  <sheetViews>
    <sheetView tabSelected="1" zoomScale="200" zoomScaleNormal="200" workbookViewId="0">
      <selection activeCell="A7" sqref="A7"/>
    </sheetView>
  </sheetViews>
  <sheetFormatPr defaultRowHeight="12.75" x14ac:dyDescent="0.2"/>
  <cols>
    <col min="1" max="1" width="4.8554687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150.69</v>
      </c>
    </row>
    <row r="3" spans="1:10" x14ac:dyDescent="0.2">
      <c r="H3" s="2" t="s">
        <v>3</v>
      </c>
      <c r="I3" s="3">
        <f>1220.418767+79.241982</f>
        <v>1299.6607489999999</v>
      </c>
      <c r="J3" s="9" t="s">
        <v>53</v>
      </c>
    </row>
    <row r="4" spans="1:10" x14ac:dyDescent="0.2">
      <c r="B4" s="2" t="s">
        <v>8</v>
      </c>
      <c r="H4" s="2" t="s">
        <v>4</v>
      </c>
      <c r="I4" s="3">
        <f>+I2*I3</f>
        <v>195845.87826680997</v>
      </c>
    </row>
    <row r="5" spans="1:10" x14ac:dyDescent="0.2">
      <c r="B5" s="5" t="s">
        <v>9</v>
      </c>
      <c r="H5" s="2" t="s">
        <v>5</v>
      </c>
      <c r="I5" s="3">
        <f>1542+4278</f>
        <v>5820</v>
      </c>
      <c r="J5" s="9" t="s">
        <v>53</v>
      </c>
    </row>
    <row r="6" spans="1:10" x14ac:dyDescent="0.2">
      <c r="H6" s="2" t="s">
        <v>6</v>
      </c>
      <c r="I6" s="3">
        <v>919</v>
      </c>
      <c r="J6" s="9" t="s">
        <v>53</v>
      </c>
    </row>
    <row r="7" spans="1:10" x14ac:dyDescent="0.2">
      <c r="H7" s="2" t="s">
        <v>7</v>
      </c>
      <c r="I7" s="3">
        <f>+I4-I5+I6</f>
        <v>190944.87826680997</v>
      </c>
    </row>
  </sheetData>
  <hyperlinks>
    <hyperlink ref="B5" r:id="rId1" xr:uid="{224CA824-6D9F-4B46-98C2-70847DB935F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3D3C-6B04-4BB8-8C2B-9B579C85C635}">
  <dimension ref="A1:BV253"/>
  <sheetViews>
    <sheetView zoomScale="200" zoomScaleNormal="200" workbookViewId="0">
      <pane xSplit="2" ySplit="2" topLeftCell="J11" activePane="bottomRight" state="frozen"/>
      <selection pane="topRight" activeCell="C1" sqref="C1"/>
      <selection pane="bottomLeft" activeCell="A3" sqref="A3"/>
      <selection pane="bottomRight" activeCell="A34" sqref="A34:XFD34"/>
    </sheetView>
  </sheetViews>
  <sheetFormatPr defaultRowHeight="12.75" x14ac:dyDescent="0.2"/>
  <cols>
    <col min="1" max="1" width="5.42578125" style="2" bestFit="1" customWidth="1"/>
    <col min="2" max="2" width="31" style="2" customWidth="1"/>
    <col min="3" max="16384" width="9.140625" style="2"/>
  </cols>
  <sheetData>
    <row r="1" spans="1:14" x14ac:dyDescent="0.2">
      <c r="A1" s="5" t="s">
        <v>11</v>
      </c>
    </row>
    <row r="2" spans="1:14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  <c r="K2" s="9" t="s">
        <v>52</v>
      </c>
      <c r="L2" s="9" t="s">
        <v>53</v>
      </c>
      <c r="M2" s="9" t="s">
        <v>54</v>
      </c>
      <c r="N2" s="9" t="s">
        <v>55</v>
      </c>
    </row>
    <row r="3" spans="1:14" s="10" customFormat="1" x14ac:dyDescent="0.2">
      <c r="A3" s="2"/>
      <c r="B3" s="2" t="s">
        <v>19</v>
      </c>
      <c r="E3" s="10">
        <v>56205</v>
      </c>
      <c r="H3" s="10">
        <v>67245</v>
      </c>
      <c r="I3" s="10">
        <v>69715</v>
      </c>
      <c r="L3" s="10">
        <v>87837</v>
      </c>
    </row>
    <row r="4" spans="1:14" s="10" customFormat="1" x14ac:dyDescent="0.2">
      <c r="A4" s="2"/>
      <c r="B4" s="2" t="s">
        <v>20</v>
      </c>
      <c r="E4" s="10">
        <v>137</v>
      </c>
      <c r="H4" s="10">
        <v>169</v>
      </c>
      <c r="I4" s="10">
        <v>175</v>
      </c>
      <c r="L4" s="10">
        <v>185</v>
      </c>
    </row>
    <row r="5" spans="1:14" s="10" customFormat="1" x14ac:dyDescent="0.2">
      <c r="A5" s="2"/>
      <c r="B5" s="2"/>
    </row>
    <row r="6" spans="1:14" s="10" customFormat="1" x14ac:dyDescent="0.2">
      <c r="A6" s="2"/>
      <c r="B6" s="2" t="s">
        <v>21</v>
      </c>
      <c r="E6" s="10">
        <v>486</v>
      </c>
      <c r="G6" s="10">
        <v>511</v>
      </c>
      <c r="H6" s="10">
        <v>563</v>
      </c>
      <c r="I6" s="10">
        <v>610</v>
      </c>
      <c r="K6" s="10">
        <v>620</v>
      </c>
      <c r="L6" s="10">
        <v>656</v>
      </c>
    </row>
    <row r="7" spans="1:14" s="10" customFormat="1" x14ac:dyDescent="0.2">
      <c r="A7" s="2"/>
      <c r="B7" s="2" t="s">
        <v>22</v>
      </c>
      <c r="E7" s="10">
        <v>1228</v>
      </c>
      <c r="G7" s="10">
        <v>1350</v>
      </c>
      <c r="H7" s="10">
        <v>1482</v>
      </c>
      <c r="I7" s="10">
        <v>1552</v>
      </c>
      <c r="K7" s="10">
        <v>1740</v>
      </c>
      <c r="L7" s="10">
        <v>2024</v>
      </c>
    </row>
    <row r="8" spans="1:14" s="10" customFormat="1" x14ac:dyDescent="0.2">
      <c r="A8" s="2"/>
      <c r="B8" s="1" t="s">
        <v>32</v>
      </c>
      <c r="C8" s="11">
        <f t="shared" ref="C8:H8" si="0">+C6+C7</f>
        <v>0</v>
      </c>
      <c r="D8" s="11">
        <f t="shared" si="0"/>
        <v>0</v>
      </c>
      <c r="E8" s="11">
        <f t="shared" si="0"/>
        <v>1714</v>
      </c>
      <c r="F8" s="11">
        <f t="shared" si="0"/>
        <v>0</v>
      </c>
      <c r="G8" s="11">
        <f t="shared" si="0"/>
        <v>1861</v>
      </c>
      <c r="H8" s="11">
        <f t="shared" si="0"/>
        <v>2045</v>
      </c>
      <c r="I8" s="11">
        <f>+I6+I7</f>
        <v>2162</v>
      </c>
      <c r="J8" s="11">
        <f>+J6+J7</f>
        <v>0</v>
      </c>
      <c r="K8" s="11">
        <f t="shared" ref="K8:N8" si="1">+K6+K7</f>
        <v>2360</v>
      </c>
      <c r="L8" s="11">
        <f t="shared" si="1"/>
        <v>2680</v>
      </c>
      <c r="M8" s="11">
        <f t="shared" si="1"/>
        <v>0</v>
      </c>
      <c r="N8" s="11">
        <f t="shared" si="1"/>
        <v>0</v>
      </c>
    </row>
    <row r="9" spans="1:14" s="10" customFormat="1" x14ac:dyDescent="0.2">
      <c r="A9" s="2"/>
      <c r="B9" s="2" t="s">
        <v>23</v>
      </c>
      <c r="E9" s="10">
        <v>88</v>
      </c>
      <c r="G9" s="10">
        <v>95</v>
      </c>
      <c r="H9" s="10">
        <v>97</v>
      </c>
      <c r="I9" s="10">
        <v>108</v>
      </c>
      <c r="K9" s="10">
        <v>123</v>
      </c>
      <c r="L9" s="10">
        <v>121</v>
      </c>
    </row>
    <row r="10" spans="1:14" s="10" customFormat="1" x14ac:dyDescent="0.2">
      <c r="A10" s="2"/>
      <c r="B10" s="2" t="s">
        <v>25</v>
      </c>
      <c r="E10" s="10">
        <v>725</v>
      </c>
      <c r="G10" s="10">
        <v>809</v>
      </c>
      <c r="H10" s="10">
        <v>903</v>
      </c>
      <c r="I10" s="10">
        <v>936</v>
      </c>
      <c r="K10" s="10">
        <v>1068</v>
      </c>
      <c r="L10" s="10">
        <v>1257</v>
      </c>
    </row>
    <row r="11" spans="1:14" s="10" customFormat="1" x14ac:dyDescent="0.2">
      <c r="A11" s="2"/>
      <c r="B11" s="2" t="s">
        <v>24</v>
      </c>
      <c r="C11" s="10">
        <f t="shared" ref="C11:H11" si="2">+C8-C9-C10</f>
        <v>0</v>
      </c>
      <c r="D11" s="10">
        <f t="shared" si="2"/>
        <v>0</v>
      </c>
      <c r="E11" s="10">
        <f t="shared" si="2"/>
        <v>901</v>
      </c>
      <c r="F11" s="10">
        <f t="shared" si="2"/>
        <v>0</v>
      </c>
      <c r="G11" s="10">
        <f t="shared" si="2"/>
        <v>957</v>
      </c>
      <c r="H11" s="10">
        <f t="shared" si="2"/>
        <v>1045</v>
      </c>
      <c r="I11" s="10">
        <f>+I8-I9-I10</f>
        <v>1118</v>
      </c>
      <c r="J11" s="10">
        <f t="shared" ref="J11:N11" si="3">+J8-J9-J10</f>
        <v>0</v>
      </c>
      <c r="K11" s="10">
        <f t="shared" si="3"/>
        <v>1169</v>
      </c>
      <c r="L11" s="10">
        <f t="shared" si="3"/>
        <v>1302</v>
      </c>
      <c r="M11" s="10">
        <f t="shared" si="3"/>
        <v>0</v>
      </c>
      <c r="N11" s="10">
        <f t="shared" si="3"/>
        <v>0</v>
      </c>
    </row>
    <row r="12" spans="1:14" s="10" customFormat="1" x14ac:dyDescent="0.2">
      <c r="A12" s="2"/>
      <c r="B12" s="2" t="s">
        <v>26</v>
      </c>
      <c r="E12" s="10">
        <v>295</v>
      </c>
      <c r="G12" s="10">
        <v>361</v>
      </c>
      <c r="H12" s="10">
        <v>353</v>
      </c>
      <c r="I12" s="10">
        <v>331</v>
      </c>
      <c r="K12" s="10">
        <v>405</v>
      </c>
      <c r="L12" s="10">
        <v>415</v>
      </c>
    </row>
    <row r="13" spans="1:14" s="10" customFormat="1" x14ac:dyDescent="0.2">
      <c r="A13" s="2"/>
      <c r="B13" s="2" t="s">
        <v>27</v>
      </c>
      <c r="E13" s="10">
        <v>313</v>
      </c>
      <c r="G13" s="10">
        <v>335</v>
      </c>
      <c r="H13" s="10">
        <v>349</v>
      </c>
      <c r="I13" s="10">
        <v>332</v>
      </c>
      <c r="K13" s="10">
        <v>377</v>
      </c>
      <c r="L13" s="10">
        <v>394</v>
      </c>
    </row>
    <row r="14" spans="1:14" s="10" customFormat="1" x14ac:dyDescent="0.2">
      <c r="A14" s="2"/>
      <c r="B14" s="2" t="s">
        <v>28</v>
      </c>
      <c r="E14" s="10">
        <v>137</v>
      </c>
      <c r="G14" s="10">
        <v>124</v>
      </c>
      <c r="H14" s="10">
        <v>60</v>
      </c>
      <c r="I14" s="10">
        <v>114</v>
      </c>
      <c r="K14" s="10">
        <v>109</v>
      </c>
      <c r="L14" s="10">
        <v>122</v>
      </c>
    </row>
    <row r="15" spans="1:14" s="10" customFormat="1" x14ac:dyDescent="0.2">
      <c r="A15" s="2"/>
      <c r="B15" s="2" t="s">
        <v>29</v>
      </c>
      <c r="E15" s="10">
        <v>34</v>
      </c>
      <c r="G15" s="10">
        <v>51</v>
      </c>
      <c r="H15" s="10">
        <v>42</v>
      </c>
      <c r="I15" s="10">
        <v>58</v>
      </c>
      <c r="K15" s="10">
        <v>75</v>
      </c>
      <c r="L15" s="10">
        <v>80</v>
      </c>
    </row>
    <row r="16" spans="1:14" s="10" customFormat="1" x14ac:dyDescent="0.2">
      <c r="A16" s="2"/>
      <c r="B16" s="2" t="s">
        <v>30</v>
      </c>
      <c r="E16" s="10">
        <v>0</v>
      </c>
      <c r="G16" s="10">
        <v>0</v>
      </c>
      <c r="H16" s="10">
        <v>0</v>
      </c>
      <c r="I16" s="10">
        <v>0</v>
      </c>
      <c r="K16" s="10">
        <v>0</v>
      </c>
      <c r="L16" s="10">
        <v>0</v>
      </c>
    </row>
    <row r="17" spans="1:74" s="10" customFormat="1" x14ac:dyDescent="0.2">
      <c r="A17" s="2"/>
      <c r="B17" s="2" t="s">
        <v>31</v>
      </c>
      <c r="C17" s="10">
        <f t="shared" ref="C17:H17" si="4">+C11-SUM(C12:C16)</f>
        <v>0</v>
      </c>
      <c r="D17" s="10">
        <f t="shared" si="4"/>
        <v>0</v>
      </c>
      <c r="E17" s="10">
        <f t="shared" si="4"/>
        <v>122</v>
      </c>
      <c r="F17" s="10">
        <f t="shared" si="4"/>
        <v>0</v>
      </c>
      <c r="G17" s="10">
        <f t="shared" si="4"/>
        <v>86</v>
      </c>
      <c r="H17" s="10">
        <f t="shared" si="4"/>
        <v>241</v>
      </c>
      <c r="I17" s="10">
        <f>+I11-SUM(I12:I16)</f>
        <v>283</v>
      </c>
      <c r="J17" s="10">
        <f t="shared" ref="J17:N17" si="5">+J11-SUM(J12:J16)</f>
        <v>0</v>
      </c>
      <c r="K17" s="10">
        <f t="shared" si="5"/>
        <v>203</v>
      </c>
      <c r="L17" s="10">
        <f t="shared" si="5"/>
        <v>291</v>
      </c>
      <c r="M17" s="10">
        <f t="shared" si="5"/>
        <v>0</v>
      </c>
      <c r="N17" s="10">
        <f t="shared" si="5"/>
        <v>0</v>
      </c>
    </row>
    <row r="18" spans="1:74" s="10" customFormat="1" x14ac:dyDescent="0.2">
      <c r="A18" s="2"/>
      <c r="B18" s="2" t="s">
        <v>33</v>
      </c>
      <c r="E18" s="10">
        <v>63</v>
      </c>
      <c r="G18" s="10">
        <v>79</v>
      </c>
      <c r="H18" s="10">
        <v>80</v>
      </c>
      <c r="I18" s="10">
        <v>77</v>
      </c>
      <c r="K18" s="10">
        <v>65</v>
      </c>
      <c r="L18" s="10">
        <v>106</v>
      </c>
    </row>
    <row r="19" spans="1:74" s="10" customFormat="1" x14ac:dyDescent="0.2">
      <c r="A19" s="2"/>
      <c r="B19" s="2" t="s">
        <v>34</v>
      </c>
      <c r="E19" s="10">
        <v>0</v>
      </c>
      <c r="G19" s="10">
        <v>-373</v>
      </c>
      <c r="H19" s="10">
        <v>3</v>
      </c>
      <c r="I19" s="10">
        <v>0</v>
      </c>
      <c r="K19" s="10">
        <v>-1021</v>
      </c>
      <c r="L19" s="10">
        <v>1</v>
      </c>
    </row>
    <row r="20" spans="1:74" s="10" customFormat="1" x14ac:dyDescent="0.2">
      <c r="A20" s="2"/>
      <c r="B20" s="2" t="s">
        <v>35</v>
      </c>
      <c r="E20" s="10">
        <v>555</v>
      </c>
      <c r="G20" s="10">
        <v>-44</v>
      </c>
      <c r="H20" s="10">
        <v>-79</v>
      </c>
      <c r="I20" s="10">
        <v>512</v>
      </c>
      <c r="K20" s="10">
        <v>-23</v>
      </c>
      <c r="L20" s="10">
        <v>681</v>
      </c>
    </row>
    <row r="21" spans="1:74" s="10" customFormat="1" x14ac:dyDescent="0.2">
      <c r="A21" s="2"/>
      <c r="B21" s="2" t="s">
        <v>36</v>
      </c>
      <c r="E21" s="10">
        <v>10</v>
      </c>
      <c r="G21" s="10">
        <v>4</v>
      </c>
      <c r="H21" s="10">
        <v>44</v>
      </c>
      <c r="I21" s="10">
        <v>28</v>
      </c>
      <c r="K21" s="10">
        <v>-6</v>
      </c>
      <c r="L21" s="10">
        <v>24</v>
      </c>
    </row>
    <row r="22" spans="1:74" s="10" customFormat="1" x14ac:dyDescent="0.2">
      <c r="A22" s="2"/>
      <c r="B22" s="2" t="s">
        <v>37</v>
      </c>
      <c r="E22" s="10">
        <v>-2</v>
      </c>
      <c r="G22" s="10">
        <v>0</v>
      </c>
      <c r="H22" s="10">
        <v>2</v>
      </c>
      <c r="I22" s="10">
        <v>16</v>
      </c>
      <c r="K22" s="10">
        <v>0</v>
      </c>
      <c r="L22" s="10">
        <v>24</v>
      </c>
    </row>
    <row r="23" spans="1:74" s="10" customFormat="1" x14ac:dyDescent="0.2">
      <c r="A23" s="2"/>
      <c r="B23" s="2" t="s">
        <v>38</v>
      </c>
      <c r="C23" s="10">
        <f t="shared" ref="C23:H23" si="6">+C17+C18+C19+C20-C21+C22</f>
        <v>0</v>
      </c>
      <c r="D23" s="10">
        <f t="shared" si="6"/>
        <v>0</v>
      </c>
      <c r="E23" s="10">
        <f t="shared" si="6"/>
        <v>728</v>
      </c>
      <c r="F23" s="10">
        <f t="shared" si="6"/>
        <v>0</v>
      </c>
      <c r="G23" s="10">
        <f t="shared" si="6"/>
        <v>-256</v>
      </c>
      <c r="H23" s="10">
        <f t="shared" si="6"/>
        <v>203</v>
      </c>
      <c r="I23" s="10">
        <f>+I17+I18+I19+I20-I21+I22</f>
        <v>860</v>
      </c>
      <c r="J23" s="10">
        <f t="shared" ref="J23:N23" si="7">+J17+J18+J19+J20-J21+J22</f>
        <v>0</v>
      </c>
      <c r="K23" s="10">
        <f t="shared" si="7"/>
        <v>-770</v>
      </c>
      <c r="L23" s="10">
        <f t="shared" si="7"/>
        <v>1079</v>
      </c>
      <c r="M23" s="10">
        <f t="shared" si="7"/>
        <v>0</v>
      </c>
      <c r="N23" s="10">
        <f t="shared" si="7"/>
        <v>0</v>
      </c>
    </row>
    <row r="24" spans="1:74" s="10" customFormat="1" x14ac:dyDescent="0.2">
      <c r="A24" s="2"/>
      <c r="B24" s="2" t="s">
        <v>39</v>
      </c>
      <c r="E24" s="10">
        <v>10</v>
      </c>
      <c r="G24" s="10">
        <v>17</v>
      </c>
      <c r="H24" s="10">
        <v>32</v>
      </c>
      <c r="I24" s="10">
        <v>32</v>
      </c>
      <c r="K24" s="10">
        <v>-88</v>
      </c>
      <c r="L24" s="10">
        <v>173</v>
      </c>
    </row>
    <row r="25" spans="1:74" s="10" customFormat="1" x14ac:dyDescent="0.2">
      <c r="A25" s="2"/>
      <c r="B25" s="2" t="s">
        <v>40</v>
      </c>
      <c r="C25" s="10">
        <f t="shared" ref="C25:H25" si="8">+C23-C24</f>
        <v>0</v>
      </c>
      <c r="D25" s="10">
        <f t="shared" si="8"/>
        <v>0</v>
      </c>
      <c r="E25" s="10">
        <f t="shared" si="8"/>
        <v>718</v>
      </c>
      <c r="F25" s="10">
        <f t="shared" si="8"/>
        <v>0</v>
      </c>
      <c r="G25" s="10">
        <f t="shared" si="8"/>
        <v>-273</v>
      </c>
      <c r="H25" s="10">
        <f t="shared" si="8"/>
        <v>171</v>
      </c>
      <c r="I25" s="10">
        <f>+I23-I24</f>
        <v>828</v>
      </c>
      <c r="J25" s="10">
        <f t="shared" ref="J25:N25" si="9">+J23-J24</f>
        <v>0</v>
      </c>
      <c r="K25" s="10">
        <f t="shared" si="9"/>
        <v>-682</v>
      </c>
      <c r="L25" s="10">
        <f t="shared" si="9"/>
        <v>906</v>
      </c>
      <c r="M25" s="10">
        <f t="shared" si="9"/>
        <v>0</v>
      </c>
      <c r="N25" s="10">
        <f t="shared" si="9"/>
        <v>0</v>
      </c>
    </row>
    <row r="26" spans="1:74" s="10" customFormat="1" x14ac:dyDescent="0.2">
      <c r="A26" s="2"/>
      <c r="B26" s="2"/>
    </row>
    <row r="27" spans="1:74" x14ac:dyDescent="0.2">
      <c r="B27" s="2" t="s">
        <v>41</v>
      </c>
      <c r="C27" s="7" t="e">
        <f t="shared" ref="C27:D27" si="10">+C25/C28</f>
        <v>#DIV/0!</v>
      </c>
      <c r="D27" s="7" t="e">
        <f t="shared" si="10"/>
        <v>#DIV/0!</v>
      </c>
      <c r="E27" s="7">
        <f>+E25/E28</f>
        <v>0.55948231578205332</v>
      </c>
      <c r="F27" s="7" t="e">
        <f t="shared" ref="F27:N27" si="11">+F25/F28</f>
        <v>#DIV/0!</v>
      </c>
      <c r="G27" s="7">
        <f t="shared" si="11"/>
        <v>-0.21205914008764981</v>
      </c>
      <c r="H27" s="7">
        <f t="shared" si="11"/>
        <v>0.13267125123839013</v>
      </c>
      <c r="I27" s="7">
        <f t="shared" si="11"/>
        <v>0.64156930902766907</v>
      </c>
      <c r="J27" s="7" t="e">
        <f t="shared" si="11"/>
        <v>#DIV/0!</v>
      </c>
      <c r="K27" s="7">
        <f t="shared" si="11"/>
        <v>-0.52648750289737967</v>
      </c>
      <c r="L27" s="7">
        <f t="shared" si="11"/>
        <v>0.69813350616632586</v>
      </c>
      <c r="M27" s="7" t="e">
        <f t="shared" si="11"/>
        <v>#DIV/0!</v>
      </c>
      <c r="N27" s="7" t="e">
        <f t="shared" si="11"/>
        <v>#DIV/0!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</row>
    <row r="28" spans="1:74" x14ac:dyDescent="0.2">
      <c r="B28" s="2" t="s">
        <v>3</v>
      </c>
      <c r="C28" s="3"/>
      <c r="D28" s="3"/>
      <c r="E28" s="3">
        <v>1283.329213</v>
      </c>
      <c r="F28" s="3"/>
      <c r="G28" s="3">
        <v>1287.3767190000001</v>
      </c>
      <c r="H28" s="3">
        <v>1288.900183</v>
      </c>
      <c r="I28" s="3">
        <v>1290.5854260000001</v>
      </c>
      <c r="J28" s="3"/>
      <c r="K28" s="3">
        <v>1295.3773759999999</v>
      </c>
      <c r="L28" s="3">
        <v>1297.74605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</row>
    <row r="29" spans="1:74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</row>
    <row r="30" spans="1:74" x14ac:dyDescent="0.2">
      <c r="B30" s="2" t="s">
        <v>42</v>
      </c>
      <c r="C30" s="3"/>
      <c r="D30" s="3"/>
      <c r="E30" s="3"/>
      <c r="F30" s="3"/>
      <c r="G30" s="8" t="e">
        <f t="shared" ref="G30:H31" si="12">+G3/C3-1</f>
        <v>#DIV/0!</v>
      </c>
      <c r="H30" s="8" t="e">
        <f t="shared" si="12"/>
        <v>#DIV/0!</v>
      </c>
      <c r="I30" s="8">
        <f>+I3/E3-1</f>
        <v>0.24037007383684728</v>
      </c>
      <c r="J30" s="8" t="e">
        <f t="shared" ref="J30:N31" si="13">+J3/F3-1</f>
        <v>#DIV/0!</v>
      </c>
      <c r="K30" s="8" t="e">
        <f t="shared" si="13"/>
        <v>#DIV/0!</v>
      </c>
      <c r="L30" s="8">
        <f t="shared" si="13"/>
        <v>0.30622351104171308</v>
      </c>
      <c r="M30" s="8">
        <f t="shared" si="13"/>
        <v>-1</v>
      </c>
      <c r="N30" s="8" t="e">
        <f t="shared" si="13"/>
        <v>#DIV/0!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</row>
    <row r="31" spans="1:74" x14ac:dyDescent="0.2">
      <c r="B31" s="2" t="s">
        <v>43</v>
      </c>
      <c r="C31" s="3"/>
      <c r="D31" s="3"/>
      <c r="E31" s="3"/>
      <c r="F31" s="3"/>
      <c r="G31" s="8" t="e">
        <f t="shared" si="12"/>
        <v>#DIV/0!</v>
      </c>
      <c r="H31" s="8" t="e">
        <f t="shared" si="12"/>
        <v>#DIV/0!</v>
      </c>
      <c r="I31" s="8">
        <f t="shared" ref="I31:J31" si="14">+I4/E4-1</f>
        <v>0.27737226277372273</v>
      </c>
      <c r="J31" s="8" t="e">
        <f t="shared" si="13"/>
        <v>#DIV/0!</v>
      </c>
      <c r="K31" s="8" t="e">
        <f t="shared" si="13"/>
        <v>#DIV/0!</v>
      </c>
      <c r="L31" s="8">
        <f t="shared" si="13"/>
        <v>9.4674556213017791E-2</v>
      </c>
      <c r="M31" s="8">
        <f t="shared" si="13"/>
        <v>-1</v>
      </c>
      <c r="N31" s="8" t="e">
        <f t="shared" si="13"/>
        <v>#DIV/0!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1:74" x14ac:dyDescent="0.2">
      <c r="B32" s="2" t="s">
        <v>44</v>
      </c>
      <c r="C32" s="3"/>
      <c r="D32" s="3"/>
      <c r="E32" s="3"/>
      <c r="F32" s="3"/>
      <c r="G32" s="8" t="e">
        <f t="shared" ref="G32:H34" si="15">+G6/C6-1</f>
        <v>#DIV/0!</v>
      </c>
      <c r="H32" s="8" t="e">
        <f t="shared" si="15"/>
        <v>#DIV/0!</v>
      </c>
      <c r="I32" s="8">
        <f>+I6/E6-1</f>
        <v>0.25514403292181065</v>
      </c>
      <c r="J32" s="8" t="e">
        <f t="shared" ref="J32:N34" si="16">+J6/F6-1</f>
        <v>#DIV/0!</v>
      </c>
      <c r="K32" s="8">
        <f t="shared" si="16"/>
        <v>0.21330724070450091</v>
      </c>
      <c r="L32" s="8">
        <f t="shared" si="16"/>
        <v>0.1651865008880995</v>
      </c>
      <c r="M32" s="8">
        <f t="shared" si="16"/>
        <v>-1</v>
      </c>
      <c r="N32" s="8" t="e">
        <f t="shared" si="16"/>
        <v>#DIV/0!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</row>
    <row r="33" spans="2:74" x14ac:dyDescent="0.2">
      <c r="B33" s="2" t="s">
        <v>45</v>
      </c>
      <c r="C33" s="3"/>
      <c r="D33" s="3"/>
      <c r="E33" s="3"/>
      <c r="F33" s="3"/>
      <c r="G33" s="8" t="e">
        <f t="shared" si="15"/>
        <v>#DIV/0!</v>
      </c>
      <c r="H33" s="8" t="e">
        <f t="shared" si="15"/>
        <v>#DIV/0!</v>
      </c>
      <c r="I33" s="8">
        <f t="shared" ref="I33:J34" si="17">+I7/E7-1</f>
        <v>0.26384364820846895</v>
      </c>
      <c r="J33" s="8" t="e">
        <f t="shared" si="16"/>
        <v>#DIV/0!</v>
      </c>
      <c r="K33" s="8">
        <f t="shared" si="16"/>
        <v>0.28888888888888897</v>
      </c>
      <c r="L33" s="8">
        <f t="shared" si="16"/>
        <v>0.36572199730094468</v>
      </c>
      <c r="M33" s="8">
        <f t="shared" si="16"/>
        <v>-1</v>
      </c>
      <c r="N33" s="8" t="e">
        <f t="shared" si="16"/>
        <v>#DIV/0!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</row>
    <row r="34" spans="2:74" s="1" customFormat="1" x14ac:dyDescent="0.2">
      <c r="B34" s="1" t="s">
        <v>46</v>
      </c>
      <c r="C34" s="6"/>
      <c r="D34" s="6"/>
      <c r="E34" s="6"/>
      <c r="F34" s="6"/>
      <c r="G34" s="12" t="e">
        <f t="shared" si="15"/>
        <v>#DIV/0!</v>
      </c>
      <c r="H34" s="12" t="e">
        <f t="shared" si="15"/>
        <v>#DIV/0!</v>
      </c>
      <c r="I34" s="12">
        <f t="shared" si="17"/>
        <v>0.26137689614935833</v>
      </c>
      <c r="J34" s="12" t="e">
        <f t="shared" si="16"/>
        <v>#DIV/0!</v>
      </c>
      <c r="K34" s="12">
        <f t="shared" si="16"/>
        <v>0.26813541106931749</v>
      </c>
      <c r="L34" s="12">
        <f t="shared" si="16"/>
        <v>0.31051344743276288</v>
      </c>
      <c r="M34" s="12">
        <f t="shared" si="16"/>
        <v>-1</v>
      </c>
      <c r="N34" s="12" t="e">
        <f t="shared" si="16"/>
        <v>#DIV/0!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</row>
    <row r="35" spans="2:74" x14ac:dyDescent="0.2">
      <c r="B35" s="2" t="s">
        <v>47</v>
      </c>
      <c r="C35" s="8" t="e">
        <f t="shared" ref="C35:H35" si="18">+(C6-C9)/C6</f>
        <v>#DIV/0!</v>
      </c>
      <c r="D35" s="8" t="e">
        <f t="shared" si="18"/>
        <v>#DIV/0!</v>
      </c>
      <c r="E35" s="8">
        <f t="shared" si="18"/>
        <v>0.81893004115226342</v>
      </c>
      <c r="F35" s="8" t="e">
        <f t="shared" si="18"/>
        <v>#DIV/0!</v>
      </c>
      <c r="G35" s="8">
        <f t="shared" si="18"/>
        <v>0.81409001956947158</v>
      </c>
      <c r="H35" s="8">
        <f t="shared" si="18"/>
        <v>0.82770870337477798</v>
      </c>
      <c r="I35" s="8">
        <f>+(I6-I9)/I6</f>
        <v>0.82295081967213113</v>
      </c>
      <c r="J35" s="8" t="e">
        <f t="shared" ref="J35:N35" si="19">+(J6-J9)/J6</f>
        <v>#DIV/0!</v>
      </c>
      <c r="K35" s="8">
        <f t="shared" si="19"/>
        <v>0.80161290322580647</v>
      </c>
      <c r="L35" s="8">
        <f t="shared" si="19"/>
        <v>0.81554878048780488</v>
      </c>
      <c r="M35" s="8" t="e">
        <f t="shared" si="19"/>
        <v>#DIV/0!</v>
      </c>
      <c r="N35" s="8" t="e">
        <f t="shared" si="19"/>
        <v>#DIV/0!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2:74" x14ac:dyDescent="0.2">
      <c r="B36" s="2" t="s">
        <v>48</v>
      </c>
      <c r="C36" s="8" t="e">
        <f t="shared" ref="C36:H36" si="20">+(C7-C10)/C7</f>
        <v>#DIV/0!</v>
      </c>
      <c r="D36" s="8" t="e">
        <f t="shared" si="20"/>
        <v>#DIV/0!</v>
      </c>
      <c r="E36" s="8">
        <f t="shared" si="20"/>
        <v>0.40960912052117265</v>
      </c>
      <c r="F36" s="8" t="e">
        <f t="shared" si="20"/>
        <v>#DIV/0!</v>
      </c>
      <c r="G36" s="8">
        <f t="shared" si="20"/>
        <v>0.40074074074074073</v>
      </c>
      <c r="H36" s="8">
        <f t="shared" si="20"/>
        <v>0.39068825910931176</v>
      </c>
      <c r="I36" s="8">
        <f>+(I7-I10)/I7</f>
        <v>0.39690721649484534</v>
      </c>
      <c r="J36" s="8" t="e">
        <f t="shared" ref="J36:N36" si="21">+(J7-J10)/J7</f>
        <v>#DIV/0!</v>
      </c>
      <c r="K36" s="8">
        <f t="shared" si="21"/>
        <v>0.38620689655172413</v>
      </c>
      <c r="L36" s="8">
        <f t="shared" si="21"/>
        <v>0.37895256916996045</v>
      </c>
      <c r="M36" s="8" t="e">
        <f t="shared" si="21"/>
        <v>#DIV/0!</v>
      </c>
      <c r="N36" s="8" t="e">
        <f t="shared" si="21"/>
        <v>#DIV/0!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2:74" x14ac:dyDescent="0.2">
      <c r="B37" s="2" t="s">
        <v>51</v>
      </c>
      <c r="C37" s="8" t="e">
        <f t="shared" ref="C37:H37" si="22">+C11/C8</f>
        <v>#DIV/0!</v>
      </c>
      <c r="D37" s="8" t="e">
        <f t="shared" si="22"/>
        <v>#DIV/0!</v>
      </c>
      <c r="E37" s="8">
        <f t="shared" si="22"/>
        <v>0.52567094515752621</v>
      </c>
      <c r="F37" s="8" t="e">
        <f t="shared" si="22"/>
        <v>#DIV/0!</v>
      </c>
      <c r="G37" s="8">
        <f t="shared" si="22"/>
        <v>0.51423965609887157</v>
      </c>
      <c r="H37" s="8">
        <f t="shared" si="22"/>
        <v>0.51100244498777503</v>
      </c>
      <c r="I37" s="8">
        <f>+I11/I8</f>
        <v>0.51711378353376503</v>
      </c>
      <c r="J37" s="8" t="e">
        <f t="shared" ref="J37:N37" si="23">+J11/J8</f>
        <v>#DIV/0!</v>
      </c>
      <c r="K37" s="8">
        <f t="shared" si="23"/>
        <v>0.49533898305084745</v>
      </c>
      <c r="L37" s="8">
        <f t="shared" si="23"/>
        <v>0.48582089552238805</v>
      </c>
      <c r="M37" s="8" t="e">
        <f t="shared" si="23"/>
        <v>#DIV/0!</v>
      </c>
      <c r="N37" s="8" t="e">
        <f t="shared" si="23"/>
        <v>#DIV/0!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</row>
    <row r="38" spans="2:74" x14ac:dyDescent="0.2">
      <c r="B38" s="2" t="s">
        <v>49</v>
      </c>
      <c r="C38" s="8" t="e">
        <f t="shared" ref="C38:H38" si="24">+C17/C8</f>
        <v>#DIV/0!</v>
      </c>
      <c r="D38" s="8" t="e">
        <f t="shared" si="24"/>
        <v>#DIV/0!</v>
      </c>
      <c r="E38" s="8">
        <f t="shared" si="24"/>
        <v>7.1178529754959155E-2</v>
      </c>
      <c r="F38" s="8" t="e">
        <f t="shared" si="24"/>
        <v>#DIV/0!</v>
      </c>
      <c r="G38" s="8">
        <f t="shared" si="24"/>
        <v>4.6211714132186998E-2</v>
      </c>
      <c r="H38" s="8">
        <f t="shared" si="24"/>
        <v>0.11784841075794621</v>
      </c>
      <c r="I38" s="8">
        <f>+I17/I8</f>
        <v>0.13089731729879742</v>
      </c>
      <c r="J38" s="8" t="e">
        <f t="shared" ref="J38:N38" si="25">+J17/J8</f>
        <v>#DIV/0!</v>
      </c>
      <c r="K38" s="8">
        <f t="shared" si="25"/>
        <v>8.6016949152542377E-2</v>
      </c>
      <c r="L38" s="8">
        <f t="shared" si="25"/>
        <v>0.1085820895522388</v>
      </c>
      <c r="M38" s="8" t="e">
        <f t="shared" si="25"/>
        <v>#DIV/0!</v>
      </c>
      <c r="N38" s="8" t="e">
        <f t="shared" si="25"/>
        <v>#DIV/0!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</row>
    <row r="39" spans="2:74" x14ac:dyDescent="0.2">
      <c r="B39" s="2" t="s">
        <v>50</v>
      </c>
      <c r="C39" s="8" t="e">
        <f t="shared" ref="C39:H39" si="26">+C24/C23</f>
        <v>#DIV/0!</v>
      </c>
      <c r="D39" s="8" t="e">
        <f t="shared" si="26"/>
        <v>#DIV/0!</v>
      </c>
      <c r="E39" s="8">
        <f t="shared" si="26"/>
        <v>1.3736263736263736E-2</v>
      </c>
      <c r="F39" s="8" t="e">
        <f t="shared" si="26"/>
        <v>#DIV/0!</v>
      </c>
      <c r="G39" s="8">
        <f t="shared" si="26"/>
        <v>-6.640625E-2</v>
      </c>
      <c r="H39" s="8">
        <f t="shared" si="26"/>
        <v>0.15763546798029557</v>
      </c>
      <c r="I39" s="8">
        <f>+I24/I23</f>
        <v>3.7209302325581395E-2</v>
      </c>
      <c r="J39" s="8" t="e">
        <f t="shared" ref="J39:N39" si="27">+J24/J23</f>
        <v>#DIV/0!</v>
      </c>
      <c r="K39" s="8">
        <f t="shared" si="27"/>
        <v>0.11428571428571428</v>
      </c>
      <c r="L39" s="8">
        <f t="shared" si="27"/>
        <v>0.1603336422613531</v>
      </c>
      <c r="M39" s="8" t="e">
        <f t="shared" si="27"/>
        <v>#DIV/0!</v>
      </c>
      <c r="N39" s="8" t="e">
        <f t="shared" si="27"/>
        <v>#DIV/0!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</row>
    <row r="40" spans="2:74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</row>
    <row r="41" spans="2:7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</row>
    <row r="42" spans="2:7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</row>
    <row r="43" spans="2:7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</row>
    <row r="44" spans="2:7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spans="2:7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2:7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2:7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2:7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</row>
    <row r="49" spans="3:7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</row>
    <row r="50" spans="3:7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</row>
    <row r="51" spans="3:7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</row>
    <row r="52" spans="3:7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</row>
    <row r="53" spans="3:7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</row>
    <row r="54" spans="3:7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</row>
    <row r="55" spans="3:7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</row>
    <row r="56" spans="3:7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</row>
    <row r="57" spans="3:7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</row>
    <row r="58" spans="3:7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</row>
    <row r="59" spans="3:7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</row>
    <row r="60" spans="3:7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</row>
    <row r="61" spans="3:7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</row>
    <row r="62" spans="3:7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</row>
    <row r="63" spans="3:7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</row>
    <row r="64" spans="3:7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</row>
    <row r="65" spans="3:7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</row>
    <row r="66" spans="3:7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</row>
    <row r="67" spans="3:7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</row>
    <row r="68" spans="3:7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</row>
    <row r="69" spans="3:7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</row>
    <row r="70" spans="3:7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</row>
    <row r="71" spans="3:7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</row>
    <row r="72" spans="3:7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</row>
    <row r="73" spans="3:7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</row>
    <row r="74" spans="3:7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</row>
    <row r="75" spans="3:7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</row>
    <row r="76" spans="3:7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</row>
    <row r="77" spans="3:7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</row>
    <row r="78" spans="3:7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</row>
    <row r="79" spans="3:7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</row>
    <row r="80" spans="3:7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</row>
    <row r="81" spans="3:7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</row>
    <row r="82" spans="3:7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</row>
    <row r="83" spans="3:7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</row>
    <row r="84" spans="3:7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</row>
    <row r="85" spans="3:7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</row>
    <row r="86" spans="3:7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</row>
    <row r="87" spans="3:7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</row>
    <row r="88" spans="3:7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</row>
    <row r="89" spans="3:7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</row>
    <row r="90" spans="3:7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</row>
    <row r="91" spans="3:7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</row>
    <row r="92" spans="3:7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</row>
    <row r="93" spans="3:7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</row>
    <row r="94" spans="3:7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</row>
    <row r="95" spans="3:7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</row>
    <row r="96" spans="3:7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</row>
    <row r="97" spans="3:7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</row>
    <row r="98" spans="3:7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</row>
    <row r="99" spans="3:7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</row>
    <row r="100" spans="3:7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</row>
    <row r="101" spans="3:7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</row>
    <row r="102" spans="3:7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</row>
    <row r="103" spans="3:7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</row>
    <row r="104" spans="3:7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</row>
    <row r="105" spans="3:7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</row>
    <row r="106" spans="3:7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</row>
    <row r="107" spans="3:7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</row>
    <row r="108" spans="3:7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</row>
    <row r="109" spans="3:7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</row>
    <row r="110" spans="3:7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</row>
    <row r="111" spans="3:7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</row>
    <row r="112" spans="3:7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</row>
    <row r="113" spans="3:7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</row>
    <row r="114" spans="3:7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</row>
    <row r="115" spans="3:7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</row>
    <row r="116" spans="3:7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</row>
    <row r="117" spans="3:7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</row>
    <row r="118" spans="3:7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</row>
    <row r="119" spans="3:7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</row>
    <row r="120" spans="3:7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</row>
    <row r="121" spans="3:7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</row>
    <row r="122" spans="3:7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</row>
    <row r="123" spans="3:7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</row>
    <row r="124" spans="3:7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</row>
    <row r="125" spans="3:7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</row>
    <row r="126" spans="3:7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</row>
    <row r="127" spans="3:7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</row>
    <row r="128" spans="3:7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</row>
    <row r="129" spans="3:7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</row>
    <row r="130" spans="3:7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</row>
    <row r="131" spans="3:7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</row>
    <row r="132" spans="3:7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</row>
    <row r="133" spans="3:7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</row>
    <row r="134" spans="3:7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</row>
    <row r="135" spans="3:7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</row>
    <row r="136" spans="3:7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</row>
    <row r="137" spans="3:7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</row>
    <row r="138" spans="3:7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</row>
    <row r="139" spans="3:7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</row>
    <row r="140" spans="3:7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</row>
    <row r="141" spans="3:7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</row>
    <row r="142" spans="3:7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</row>
    <row r="143" spans="3:7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</row>
    <row r="144" spans="3:7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</row>
    <row r="145" spans="3:7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</row>
    <row r="146" spans="3:7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</row>
    <row r="147" spans="3:7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</row>
    <row r="148" spans="3:7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</row>
    <row r="149" spans="3:7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</row>
    <row r="150" spans="3:7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</row>
    <row r="151" spans="3:7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</row>
    <row r="152" spans="3:7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</row>
    <row r="153" spans="3:7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</row>
    <row r="154" spans="3:7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</row>
    <row r="155" spans="3:7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</row>
    <row r="156" spans="3:7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</row>
    <row r="157" spans="3:7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</row>
    <row r="158" spans="3:7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</row>
    <row r="159" spans="3:7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</row>
    <row r="160" spans="3:7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</row>
    <row r="161" spans="3:7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</row>
    <row r="162" spans="3:7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</row>
    <row r="163" spans="3:7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</row>
    <row r="164" spans="3:7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</row>
    <row r="165" spans="3:7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</row>
    <row r="166" spans="3:7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</row>
    <row r="167" spans="3:7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</row>
    <row r="168" spans="3:7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</row>
    <row r="169" spans="3:7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</row>
    <row r="170" spans="3:7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</row>
    <row r="171" spans="3:74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</row>
    <row r="172" spans="3:74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</row>
    <row r="173" spans="3:74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</row>
    <row r="174" spans="3:74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</row>
    <row r="175" spans="3:74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</row>
    <row r="176" spans="3:74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</row>
    <row r="177" spans="3:74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</row>
    <row r="178" spans="3:74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</row>
    <row r="179" spans="3:74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</row>
    <row r="180" spans="3:74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</row>
    <row r="181" spans="3:74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</row>
    <row r="182" spans="3:74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</row>
    <row r="183" spans="3:74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</row>
    <row r="184" spans="3:74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</row>
    <row r="185" spans="3:74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</row>
    <row r="186" spans="3:74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</row>
    <row r="187" spans="3:74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</row>
    <row r="188" spans="3:74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</row>
    <row r="189" spans="3:74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</row>
    <row r="190" spans="3:74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</row>
    <row r="191" spans="3:74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</row>
    <row r="192" spans="3:74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</row>
    <row r="193" spans="3:74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</row>
    <row r="194" spans="3:74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</row>
    <row r="195" spans="3:74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</row>
    <row r="196" spans="3:74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</row>
    <row r="197" spans="3:74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</row>
    <row r="198" spans="3:74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</row>
    <row r="199" spans="3:74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</row>
    <row r="200" spans="3:74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</row>
    <row r="201" spans="3:74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</row>
    <row r="202" spans="3:74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</row>
    <row r="203" spans="3:74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</row>
    <row r="204" spans="3:74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</row>
    <row r="205" spans="3:74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</row>
    <row r="206" spans="3:74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</row>
    <row r="207" spans="3:74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</row>
    <row r="208" spans="3:74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</row>
    <row r="209" spans="3:74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</row>
    <row r="210" spans="3:74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</row>
    <row r="211" spans="3:74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</row>
    <row r="212" spans="3:74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</row>
    <row r="213" spans="3:74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</row>
    <row r="214" spans="3:74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</row>
    <row r="215" spans="3:74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</row>
    <row r="216" spans="3:74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</row>
    <row r="217" spans="3:74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</row>
    <row r="218" spans="3:74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</row>
    <row r="219" spans="3:74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</row>
    <row r="220" spans="3:74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</row>
    <row r="221" spans="3:74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</row>
    <row r="222" spans="3:74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</row>
    <row r="223" spans="3:74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</row>
    <row r="224" spans="3:74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</row>
    <row r="225" spans="3:74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</row>
    <row r="226" spans="3:74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</row>
    <row r="227" spans="3:74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</row>
    <row r="228" spans="3:74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</row>
    <row r="229" spans="3:74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</row>
    <row r="230" spans="3:74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</row>
    <row r="231" spans="3:74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</row>
    <row r="232" spans="3:74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</row>
    <row r="233" spans="3:74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</row>
    <row r="234" spans="3:74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</row>
    <row r="235" spans="3:74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</row>
    <row r="236" spans="3:74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</row>
    <row r="237" spans="3:74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</row>
    <row r="238" spans="3:74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</row>
    <row r="239" spans="3:74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</row>
    <row r="240" spans="3:74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</row>
    <row r="241" spans="3:74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</row>
    <row r="242" spans="3:74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</row>
    <row r="243" spans="3:74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</row>
    <row r="244" spans="3:74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</row>
    <row r="245" spans="3:74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</row>
    <row r="246" spans="3:74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</row>
    <row r="247" spans="3:74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</row>
    <row r="248" spans="3:74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</row>
    <row r="249" spans="3:74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</row>
    <row r="250" spans="3:74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</row>
    <row r="251" spans="3:74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</row>
    <row r="252" spans="3:74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</row>
    <row r="253" spans="3:74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</row>
  </sheetData>
  <hyperlinks>
    <hyperlink ref="A1" location="Main!A1" display="Main" xr:uid="{F8304804-F3E3-4EDA-A615-DDBE6EF75813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2025-02-09T12:50:31Z</dcterms:created>
  <dcterms:modified xsi:type="dcterms:W3CDTF">2025-09-24T12:18:56Z</dcterms:modified>
</cp:coreProperties>
</file>