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B7D622B-1AE3-4AFC-AD74-AE856CF109EE}" xr6:coauthVersionLast="47" xr6:coauthVersionMax="47" xr10:uidLastSave="{00000000-0000-0000-0000-000000000000}"/>
  <bookViews>
    <workbookView xWindow="19095" yWindow="0" windowWidth="19410" windowHeight="20925" xr2:uid="{BF6AB992-A367-41FE-B952-7A79782DC4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I32" i="2"/>
  <c r="J31" i="2"/>
  <c r="I31" i="2"/>
  <c r="J30" i="2"/>
  <c r="I30" i="2"/>
  <c r="J29" i="2"/>
  <c r="I29" i="2"/>
  <c r="J28" i="2"/>
  <c r="I28" i="2"/>
  <c r="J27" i="2"/>
  <c r="I27" i="2"/>
  <c r="G31" i="2"/>
  <c r="G30" i="2"/>
  <c r="G29" i="2"/>
  <c r="G28" i="2"/>
  <c r="G27" i="2"/>
  <c r="H30" i="2"/>
  <c r="H29" i="2"/>
  <c r="H28" i="2"/>
  <c r="H27" i="2"/>
  <c r="H31" i="2"/>
  <c r="G32" i="2"/>
  <c r="H32" i="2"/>
  <c r="J35" i="2"/>
  <c r="I35" i="2"/>
  <c r="H35" i="2"/>
  <c r="G35" i="2"/>
  <c r="F35" i="2"/>
  <c r="E35" i="2"/>
  <c r="D35" i="2"/>
  <c r="C35" i="2"/>
  <c r="J34" i="2"/>
  <c r="I34" i="2"/>
  <c r="H34" i="2"/>
  <c r="G34" i="2"/>
  <c r="F34" i="2"/>
  <c r="E34" i="2"/>
  <c r="D34" i="2"/>
  <c r="C34" i="2"/>
  <c r="J33" i="2"/>
  <c r="I33" i="2"/>
  <c r="H33" i="2"/>
  <c r="G33" i="2"/>
  <c r="F33" i="2"/>
  <c r="E33" i="2"/>
  <c r="D33" i="2"/>
  <c r="C33" i="2"/>
  <c r="C15" i="2"/>
  <c r="J24" i="2"/>
  <c r="I24" i="2"/>
  <c r="H24" i="2"/>
  <c r="F24" i="2"/>
  <c r="E24" i="2"/>
  <c r="J22" i="2"/>
  <c r="I22" i="2"/>
  <c r="H22" i="2"/>
  <c r="F22" i="2"/>
  <c r="E22" i="2"/>
  <c r="J20" i="2"/>
  <c r="I20" i="2"/>
  <c r="H20" i="2"/>
  <c r="F20" i="2"/>
  <c r="E20" i="2"/>
  <c r="J18" i="2"/>
  <c r="I18" i="2"/>
  <c r="H18" i="2"/>
  <c r="F18" i="2"/>
  <c r="E18" i="2"/>
  <c r="C18" i="2"/>
  <c r="C20" i="2" s="1"/>
  <c r="C22" i="2" s="1"/>
  <c r="C24" i="2" s="1"/>
  <c r="J15" i="2"/>
  <c r="I15" i="2"/>
  <c r="H15" i="2"/>
  <c r="F15" i="2"/>
  <c r="E15" i="2"/>
  <c r="J10" i="2"/>
  <c r="I10" i="2"/>
  <c r="H10" i="2"/>
  <c r="G10" i="2"/>
  <c r="G15" i="2" s="1"/>
  <c r="G18" i="2" s="1"/>
  <c r="G20" i="2" s="1"/>
  <c r="G22" i="2" s="1"/>
  <c r="G24" i="2" s="1"/>
  <c r="F10" i="2"/>
  <c r="E10" i="2"/>
  <c r="D10" i="2"/>
  <c r="D15" i="2" s="1"/>
  <c r="D18" i="2" s="1"/>
  <c r="D20" i="2" s="1"/>
  <c r="D22" i="2" s="1"/>
  <c r="D24" i="2" s="1"/>
  <c r="C10" i="2"/>
  <c r="J6" i="1"/>
  <c r="L35" i="2"/>
  <c r="L34" i="2"/>
  <c r="L33" i="2"/>
  <c r="M31" i="2"/>
  <c r="L31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32" i="2"/>
  <c r="N32" i="2"/>
  <c r="M32" i="2"/>
  <c r="P29" i="2"/>
  <c r="P28" i="2"/>
  <c r="P27" i="2"/>
  <c r="P32" i="2"/>
  <c r="N7" i="2"/>
  <c r="N31" i="2" s="1"/>
  <c r="N6" i="2"/>
  <c r="N30" i="2" s="1"/>
  <c r="O7" i="2"/>
  <c r="O6" i="2"/>
  <c r="P7" i="2"/>
  <c r="P6" i="2"/>
  <c r="P30" i="2" s="1"/>
  <c r="O10" i="2"/>
  <c r="O15" i="2" s="1"/>
  <c r="O18" i="2" s="1"/>
  <c r="O20" i="2" s="1"/>
  <c r="O22" i="2" s="1"/>
  <c r="O24" i="2" s="1"/>
  <c r="N10" i="2"/>
  <c r="N15" i="2" s="1"/>
  <c r="N18" i="2" s="1"/>
  <c r="N20" i="2" s="1"/>
  <c r="N22" i="2" s="1"/>
  <c r="N24" i="2" s="1"/>
  <c r="M10" i="2"/>
  <c r="M15" i="2" s="1"/>
  <c r="M18" i="2" s="1"/>
  <c r="M20" i="2" s="1"/>
  <c r="M22" i="2" s="1"/>
  <c r="M24" i="2" s="1"/>
  <c r="P10" i="2"/>
  <c r="P15" i="2" s="1"/>
  <c r="P18" i="2" s="1"/>
  <c r="P20" i="2" s="1"/>
  <c r="P22" i="2" s="1"/>
  <c r="P24" i="2" s="1"/>
  <c r="J4" i="1"/>
  <c r="J7" i="1" l="1"/>
  <c r="O30" i="2"/>
  <c r="O31" i="2"/>
  <c r="P31" i="2"/>
  <c r="N33" i="2"/>
  <c r="O33" i="2"/>
  <c r="N34" i="2"/>
  <c r="O34" i="2"/>
  <c r="O35" i="2"/>
  <c r="N35" i="2"/>
  <c r="P33" i="2"/>
  <c r="M33" i="2"/>
  <c r="P34" i="2"/>
  <c r="M34" i="2"/>
  <c r="P35" i="2"/>
  <c r="M35" i="2"/>
</calcChain>
</file>

<file path=xl/sharedStrings.xml><?xml version="1.0" encoding="utf-8"?>
<sst xmlns="http://schemas.openxmlformats.org/spreadsheetml/2006/main" count="61" uniqueCount="56">
  <si>
    <t>Wolverine World Wide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</si>
  <si>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</si>
  <si>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</si>
  <si>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</si>
  <si>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</si>
  <si>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</si>
  <si>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</si>
  <si>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</si>
  <si>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</si>
  <si>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Notes</t>
  </si>
  <si>
    <t>casual footwear &amp; appereal, performance outdoor, athletic footwear</t>
  </si>
  <si>
    <t>Brands: Bates, Cat, Chaco, Harley-Davidson, Hush Puppies, Hytest</t>
  </si>
  <si>
    <t>Merrell, Saucony, Sweaty Betty and Wolverine</t>
  </si>
  <si>
    <t>Bought Brooks in 1981 but sold to Berkshire Hathaway in 1992 for 21 mio</t>
  </si>
  <si>
    <t>Main</t>
  </si>
  <si>
    <t>FY20</t>
  </si>
  <si>
    <t>FY21</t>
  </si>
  <si>
    <t>FY22</t>
  </si>
  <si>
    <t>FY23</t>
  </si>
  <si>
    <t>FY24</t>
  </si>
  <si>
    <t>Active Group</t>
  </si>
  <si>
    <t>Work Group</t>
  </si>
  <si>
    <t>Other</t>
  </si>
  <si>
    <t>Revenue</t>
  </si>
  <si>
    <t>COGS</t>
  </si>
  <si>
    <t>Gross Profit</t>
  </si>
  <si>
    <t>SG&amp;A</t>
  </si>
  <si>
    <t>Sales of businesses</t>
  </si>
  <si>
    <t>Asset impairments</t>
  </si>
  <si>
    <t>Operating Income</t>
  </si>
  <si>
    <t>Interest Expense</t>
  </si>
  <si>
    <t>Other Expenses</t>
  </si>
  <si>
    <t>Pretax Income</t>
  </si>
  <si>
    <t>Tax Expense</t>
  </si>
  <si>
    <t>Net Income</t>
  </si>
  <si>
    <t>Minority Share</t>
  </si>
  <si>
    <t>Net Income to Company</t>
  </si>
  <si>
    <t>EPS</t>
  </si>
  <si>
    <t>DTC</t>
  </si>
  <si>
    <t>Wholesale</t>
  </si>
  <si>
    <t>Active Group Growth</t>
  </si>
  <si>
    <t>Work Group Growth</t>
  </si>
  <si>
    <t>Other Growth</t>
  </si>
  <si>
    <t>DTC Growth</t>
  </si>
  <si>
    <t>Wholseale Growth</t>
  </si>
  <si>
    <t>Revenue Growth</t>
  </si>
  <si>
    <t>Gross Margin</t>
  </si>
  <si>
    <t>Operating Margin</t>
  </si>
  <si>
    <t>Tax Rate</t>
  </si>
  <si>
    <t>Q124</t>
  </si>
  <si>
    <t>Q224</t>
  </si>
  <si>
    <t>Q324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</si>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</sst>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2" applyFont="1"/>
    <xf numFmtId="164" fontId="5" fillId="0" borderId="0" xfId="0" applyNumberFormat="1" applyFont="1"/>
    <xf numFmtId="165" fontId="2" fillId="0" borderId="0" xfId="0" applyNumberFormat="1" applyFont="1"/>
    <xf numFmtId="9" fontId="2" fillId="0" borderId="0" xfId="1" applyFont="1"/>
    <xf numFmtId="9" fontId="5" fillId="0" borderId="0" xfId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AD25-1E48-44DA-AE3E-8B8EB044DCF3}">
  <dimension ref="A1:K14"/>
  <sheetViews>
    <sheetView tabSelected="1" topLeftCell="C1" zoomScale="200" zoomScaleNormal="200" workbookViewId="0">
      <selection activeCell="J7" sqref="J7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29.25</v>
      </c>
    </row>
    <row r="3" spans="1:11" x14ac:dyDescent="0.2">
      <c r="I3" s="2" t="s">
        <v>3</v>
      </c>
      <c r="J3" s="3">
        <v>81.254351</v>
      </c>
      <c r="K3" s="11" t="s">
        <v>53</v>
      </c>
    </row>
    <row r="4" spans="1:11" x14ac:dyDescent="0.2">
      <c r="I4" s="2" t="s">
        <v>4</v>
      </c>
      <c r="J4" s="3">
        <f>+J2*J3</f>
        <v>2376.6897667500002</v>
      </c>
    </row>
    <row r="5" spans="1:11" x14ac:dyDescent="0.2">
      <c r="I5" s="2" t="s">
        <v>5</v>
      </c>
      <c r="J5" s="3">
        <v>141</v>
      </c>
      <c r="K5" s="11" t="s">
        <v>53</v>
      </c>
    </row>
    <row r="6" spans="1:11" x14ac:dyDescent="0.2">
      <c r="I6" s="2" t="s">
        <v>6</v>
      </c>
      <c r="J6" s="3">
        <f>135+563.5</f>
        <v>698.5</v>
      </c>
      <c r="K6" s="11" t="s">
        <v>53</v>
      </c>
    </row>
    <row r="7" spans="1:11" x14ac:dyDescent="0.2">
      <c r="I7" s="2" t="s">
        <v>7</v>
      </c>
      <c r="J7" s="3">
        <f>+J4-J5+J6</f>
        <v>2934.1897667500002</v>
      </c>
    </row>
    <row r="10" spans="1:11" x14ac:dyDescent="0.2">
      <c r="B10" s="5" t="s">
        <v>9</v>
      </c>
    </row>
    <row r="11" spans="1:11" x14ac:dyDescent="0.2">
      <c r="B11" s="2" t="s">
        <v>10</v>
      </c>
    </row>
    <row r="12" spans="1:11" x14ac:dyDescent="0.2">
      <c r="B12" s="2" t="s">
        <v>11</v>
      </c>
    </row>
    <row r="13" spans="1:11" x14ac:dyDescent="0.2">
      <c r="B13" s="2" t="s">
        <v>12</v>
      </c>
    </row>
    <row r="14" spans="1:11" x14ac:dyDescent="0.2">
      <c r="B14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E483-AC6A-456C-A62D-6F90DD190CC4}">
  <dimension ref="A1:BA515"/>
  <sheetViews>
    <sheetView zoomScale="200" zoomScaleNormal="200" workbookViewId="0">
      <pane xSplit="2" ySplit="2" topLeftCell="F5" activePane="bottomRight" state="frozen"/>
      <selection pane="topRight" activeCell="C1" sqref="C1"/>
      <selection pane="bottomLeft" activeCell="A3" sqref="A3"/>
      <selection pane="bottomRight" activeCell="H1" sqref="H1"/>
    </sheetView>
  </sheetViews>
  <sheetFormatPr defaultRowHeight="12.75" x14ac:dyDescent="0.2"/>
  <cols>
    <col min="1" max="1" width="5.42578125" style="2" bestFit="1" customWidth="1"/>
    <col min="2" max="2" width="32.7109375" style="2" customWidth="1"/>
    <col min="3" max="16384" width="9.140625" style="2"/>
  </cols>
  <sheetData>
    <row r="1" spans="1:53" x14ac:dyDescent="0.2">
      <c r="A1" s="6" t="s">
        <v>14</v>
      </c>
    </row>
    <row r="2" spans="1:53" x14ac:dyDescent="0.2">
      <c r="C2" s="11" t="s">
        <v>49</v>
      </c>
      <c r="D2" s="11" t="s">
        <v>50</v>
      </c>
      <c r="E2" s="11" t="s">
        <v>51</v>
      </c>
      <c r="F2" s="11" t="s">
        <v>8</v>
      </c>
      <c r="G2" s="11" t="s">
        <v>52</v>
      </c>
      <c r="H2" s="11" t="s">
        <v>53</v>
      </c>
      <c r="I2" s="11" t="s">
        <v>54</v>
      </c>
      <c r="J2" s="11" t="s">
        <v>55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</row>
    <row r="3" spans="1:53" x14ac:dyDescent="0.2">
      <c r="B3" s="2" t="s">
        <v>20</v>
      </c>
      <c r="C3" s="3">
        <v>289.8</v>
      </c>
      <c r="D3" s="3">
        <v>305.89999999999998</v>
      </c>
      <c r="E3" s="3"/>
      <c r="F3" s="3"/>
      <c r="G3" s="3">
        <v>326.7</v>
      </c>
      <c r="H3" s="3">
        <v>355.5</v>
      </c>
      <c r="I3" s="3"/>
      <c r="J3" s="3"/>
      <c r="K3" s="3"/>
      <c r="L3" s="3"/>
      <c r="M3" s="3"/>
      <c r="N3" s="3"/>
      <c r="O3" s="3">
        <v>1439.1</v>
      </c>
      <c r="P3" s="3">
        <v>1246.0999999999999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">
      <c r="B4" s="2" t="s">
        <v>21</v>
      </c>
      <c r="C4" s="3">
        <v>90.1</v>
      </c>
      <c r="D4" s="3">
        <v>105</v>
      </c>
      <c r="E4" s="3"/>
      <c r="F4" s="3"/>
      <c r="G4" s="3">
        <v>74.8</v>
      </c>
      <c r="H4" s="3">
        <v>107.5</v>
      </c>
      <c r="I4" s="3"/>
      <c r="J4" s="3"/>
      <c r="K4" s="3"/>
      <c r="L4" s="3"/>
      <c r="M4" s="3"/>
      <c r="N4" s="3"/>
      <c r="O4" s="3">
        <v>480.6</v>
      </c>
      <c r="P4" s="3">
        <v>455.3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">
      <c r="B5" s="2" t="s">
        <v>22</v>
      </c>
      <c r="C5" s="3">
        <v>15</v>
      </c>
      <c r="D5" s="3">
        <v>14.3</v>
      </c>
      <c r="E5" s="3"/>
      <c r="F5" s="3"/>
      <c r="G5" s="3">
        <v>10.8</v>
      </c>
      <c r="H5" s="3">
        <v>11.2</v>
      </c>
      <c r="I5" s="3"/>
      <c r="J5" s="3"/>
      <c r="K5" s="3"/>
      <c r="L5" s="3"/>
      <c r="M5" s="3"/>
      <c r="N5" s="3"/>
      <c r="O5" s="3">
        <v>323.2</v>
      </c>
      <c r="P5" s="3">
        <v>53.6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">
      <c r="B6" s="2" t="s">
        <v>38</v>
      </c>
      <c r="C6" s="3">
        <v>288.5</v>
      </c>
      <c r="D6" s="3">
        <v>311.8</v>
      </c>
      <c r="E6" s="3"/>
      <c r="F6" s="3"/>
      <c r="G6" s="3">
        <v>315.89999999999998</v>
      </c>
      <c r="H6" s="12">
        <v>362.6</v>
      </c>
      <c r="I6" s="3"/>
      <c r="J6" s="3"/>
      <c r="K6" s="3"/>
      <c r="L6" s="3"/>
      <c r="M6" s="3"/>
      <c r="N6" s="3">
        <f>483.6+58.5+149.7</f>
        <v>691.8</v>
      </c>
      <c r="O6" s="3">
        <f>440+52+90.4</f>
        <v>582.4</v>
      </c>
      <c r="P6" s="3">
        <f>430.4+45.4+8.1</f>
        <v>483.9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">
      <c r="B7" s="2" t="s">
        <v>39</v>
      </c>
      <c r="C7" s="3">
        <v>106.4</v>
      </c>
      <c r="D7" s="3">
        <v>113.4</v>
      </c>
      <c r="E7" s="3"/>
      <c r="F7" s="3"/>
      <c r="G7" s="3">
        <v>96.4</v>
      </c>
      <c r="H7" s="3">
        <v>111.6</v>
      </c>
      <c r="I7" s="3"/>
      <c r="J7" s="3"/>
      <c r="K7" s="3"/>
      <c r="L7" s="3"/>
      <c r="M7" s="3"/>
      <c r="N7" s="3">
        <f>1086.6+532+374.4</f>
        <v>1993</v>
      </c>
      <c r="O7" s="3">
        <f>999.1+428.6+232.8</f>
        <v>1660.5</v>
      </c>
      <c r="P7" s="3">
        <f>815.7+409.9+45.5</f>
        <v>1271.0999999999999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">
      <c r="B8" s="1" t="s">
        <v>23</v>
      </c>
      <c r="C8" s="7">
        <v>394.9</v>
      </c>
      <c r="D8" s="7">
        <v>425.2</v>
      </c>
      <c r="E8" s="3"/>
      <c r="F8" s="3"/>
      <c r="G8" s="7">
        <v>412.3</v>
      </c>
      <c r="H8" s="7">
        <v>474.2</v>
      </c>
      <c r="I8" s="3"/>
      <c r="J8" s="3"/>
      <c r="K8" s="3"/>
      <c r="L8" s="7"/>
      <c r="M8" s="7"/>
      <c r="N8" s="7">
        <v>2684.8</v>
      </c>
      <c r="O8" s="7">
        <v>2242.9</v>
      </c>
      <c r="P8" s="7">
        <v>1755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">
      <c r="B9" s="2" t="s">
        <v>24</v>
      </c>
      <c r="C9" s="3">
        <v>213.5</v>
      </c>
      <c r="D9" s="3">
        <v>242</v>
      </c>
      <c r="E9" s="3"/>
      <c r="F9" s="3"/>
      <c r="G9" s="3">
        <v>217.5</v>
      </c>
      <c r="H9" s="3">
        <v>250.2</v>
      </c>
      <c r="I9" s="3"/>
      <c r="J9" s="3"/>
      <c r="K9" s="3"/>
      <c r="L9" s="3"/>
      <c r="M9" s="3"/>
      <c r="N9" s="3">
        <v>1614.4</v>
      </c>
      <c r="O9" s="3">
        <v>1370.4</v>
      </c>
      <c r="P9" s="3">
        <v>973.5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">
      <c r="B10" s="2" t="s">
        <v>25</v>
      </c>
      <c r="C10" s="3">
        <f t="shared" ref="C10:J10" si="0">+C8-C9</f>
        <v>181.39999999999998</v>
      </c>
      <c r="D10" s="3">
        <f t="shared" si="0"/>
        <v>183.2</v>
      </c>
      <c r="E10" s="3">
        <f t="shared" si="0"/>
        <v>0</v>
      </c>
      <c r="F10" s="3">
        <f t="shared" si="0"/>
        <v>0</v>
      </c>
      <c r="G10" s="3">
        <f t="shared" si="0"/>
        <v>194.8</v>
      </c>
      <c r="H10" s="3">
        <f t="shared" si="0"/>
        <v>224</v>
      </c>
      <c r="I10" s="3">
        <f t="shared" si="0"/>
        <v>0</v>
      </c>
      <c r="J10" s="3">
        <f t="shared" si="0"/>
        <v>0</v>
      </c>
      <c r="K10" s="3"/>
      <c r="L10" s="3"/>
      <c r="M10" s="3">
        <f t="shared" ref="M10:O10" si="1">+M8-M9</f>
        <v>0</v>
      </c>
      <c r="N10" s="3">
        <f t="shared" si="1"/>
        <v>1070.4000000000001</v>
      </c>
      <c r="O10" s="3">
        <f t="shared" si="1"/>
        <v>872.5</v>
      </c>
      <c r="P10" s="3">
        <f>+P8-P9</f>
        <v>781.5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">
      <c r="B11" s="2" t="s">
        <v>26</v>
      </c>
      <c r="C11" s="3">
        <v>176.8</v>
      </c>
      <c r="D11" s="3">
        <v>166.6</v>
      </c>
      <c r="E11" s="3"/>
      <c r="F11" s="3"/>
      <c r="G11" s="3">
        <v>172</v>
      </c>
      <c r="H11" s="3">
        <v>182.4</v>
      </c>
      <c r="I11" s="3"/>
      <c r="J11" s="3"/>
      <c r="K11" s="3"/>
      <c r="L11" s="3"/>
      <c r="M11" s="3"/>
      <c r="N11" s="3">
        <v>906.4</v>
      </c>
      <c r="O11" s="3">
        <v>856.2</v>
      </c>
      <c r="P11" s="3">
        <v>690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">
      <c r="B12" s="2" t="s">
        <v>27</v>
      </c>
      <c r="C12" s="3">
        <v>0</v>
      </c>
      <c r="D12" s="3">
        <v>3.2</v>
      </c>
      <c r="E12" s="3"/>
      <c r="F12" s="3"/>
      <c r="G12" s="3">
        <v>0</v>
      </c>
      <c r="H12" s="3">
        <v>0</v>
      </c>
      <c r="I12" s="3"/>
      <c r="J12" s="3"/>
      <c r="K12" s="3"/>
      <c r="L12" s="3"/>
      <c r="M12" s="3"/>
      <c r="N12" s="3">
        <v>-90</v>
      </c>
      <c r="O12" s="3">
        <v>-90.4</v>
      </c>
      <c r="P12" s="3">
        <v>-8.5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">
      <c r="B13" s="2" t="s">
        <v>28</v>
      </c>
      <c r="C13" s="3">
        <v>6.1</v>
      </c>
      <c r="D13" s="3">
        <v>0</v>
      </c>
      <c r="E13" s="3"/>
      <c r="F13" s="3"/>
      <c r="G13" s="3">
        <v>0</v>
      </c>
      <c r="H13" s="3">
        <v>0</v>
      </c>
      <c r="I13" s="3"/>
      <c r="J13" s="3"/>
      <c r="K13" s="3"/>
      <c r="L13" s="3"/>
      <c r="M13" s="3"/>
      <c r="N13" s="3">
        <v>428.7</v>
      </c>
      <c r="O13" s="3">
        <v>185.3</v>
      </c>
      <c r="P13" s="3">
        <v>9.3000000000000007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">
      <c r="B14" s="2" t="s">
        <v>22</v>
      </c>
      <c r="C14" s="3">
        <v>1.6</v>
      </c>
      <c r="D14" s="3">
        <v>-15.7</v>
      </c>
      <c r="E14" s="3"/>
      <c r="F14" s="3"/>
      <c r="G14" s="3">
        <v>3.1</v>
      </c>
      <c r="H14" s="3">
        <v>0.9</v>
      </c>
      <c r="I14" s="3"/>
      <c r="J14" s="3"/>
      <c r="K14" s="3"/>
      <c r="L14" s="3"/>
      <c r="M14" s="3"/>
      <c r="N14" s="3">
        <v>33.700000000000003</v>
      </c>
      <c r="O14" s="3">
        <v>-10.4</v>
      </c>
      <c r="P14" s="3">
        <v>-10.3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">
      <c r="B15" s="2" t="s">
        <v>29</v>
      </c>
      <c r="C15" s="3">
        <f t="shared" ref="C15:K15" si="2">+C10-SUM(C11:C14)</f>
        <v>-3.1000000000000227</v>
      </c>
      <c r="D15" s="3">
        <f t="shared" si="2"/>
        <v>29.099999999999994</v>
      </c>
      <c r="E15" s="3">
        <f t="shared" si="2"/>
        <v>0</v>
      </c>
      <c r="F15" s="3">
        <f t="shared" si="2"/>
        <v>0</v>
      </c>
      <c r="G15" s="3">
        <f t="shared" si="2"/>
        <v>19.700000000000017</v>
      </c>
      <c r="H15" s="3">
        <f t="shared" si="2"/>
        <v>40.699999999999989</v>
      </c>
      <c r="I15" s="3">
        <f t="shared" si="2"/>
        <v>0</v>
      </c>
      <c r="J15" s="3">
        <f t="shared" si="2"/>
        <v>0</v>
      </c>
      <c r="K15" s="3"/>
      <c r="L15" s="3"/>
      <c r="M15" s="3">
        <f t="shared" ref="M15:O15" si="3">+M10-SUM(M11:M14)</f>
        <v>0</v>
      </c>
      <c r="N15" s="3">
        <f t="shared" si="3"/>
        <v>-208.39999999999986</v>
      </c>
      <c r="O15" s="3">
        <f t="shared" si="3"/>
        <v>-68.200000000000159</v>
      </c>
      <c r="P15" s="3">
        <f>+P10-SUM(P11:P14)</f>
        <v>101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">
      <c r="B16" s="2" t="s">
        <v>30</v>
      </c>
      <c r="C16" s="3">
        <v>12</v>
      </c>
      <c r="D16" s="3">
        <v>11.9</v>
      </c>
      <c r="E16" s="3"/>
      <c r="F16" s="3"/>
      <c r="G16" s="3">
        <v>8</v>
      </c>
      <c r="H16" s="3">
        <v>8.5</v>
      </c>
      <c r="I16" s="3"/>
      <c r="J16" s="3"/>
      <c r="K16" s="3"/>
      <c r="L16" s="3"/>
      <c r="M16" s="3"/>
      <c r="N16" s="3">
        <v>47.3</v>
      </c>
      <c r="O16" s="3">
        <v>63.5</v>
      </c>
      <c r="P16" s="3">
        <v>42.7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2:53" x14ac:dyDescent="0.2">
      <c r="B17" s="2" t="s">
        <v>31</v>
      </c>
      <c r="C17" s="3">
        <v>-0.8</v>
      </c>
      <c r="D17" s="3">
        <v>-0.8</v>
      </c>
      <c r="E17" s="3"/>
      <c r="F17" s="3"/>
      <c r="G17" s="3">
        <v>-1.5</v>
      </c>
      <c r="H17" s="3">
        <v>-1.4</v>
      </c>
      <c r="I17" s="3"/>
      <c r="J17" s="3"/>
      <c r="K17" s="3"/>
      <c r="L17" s="3"/>
      <c r="M17" s="3"/>
      <c r="N17" s="3">
        <v>-2.8</v>
      </c>
      <c r="O17" s="3">
        <v>2.5</v>
      </c>
      <c r="P17" s="3">
        <v>-3.3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2:53" x14ac:dyDescent="0.2">
      <c r="B18" s="2" t="s">
        <v>32</v>
      </c>
      <c r="C18" s="3">
        <f t="shared" ref="C18:J18" si="4">+C15-SUM(C16:C17)</f>
        <v>-14.300000000000022</v>
      </c>
      <c r="D18" s="3">
        <f t="shared" si="4"/>
        <v>17.999999999999993</v>
      </c>
      <c r="E18" s="3">
        <f t="shared" si="4"/>
        <v>0</v>
      </c>
      <c r="F18" s="3">
        <f t="shared" si="4"/>
        <v>0</v>
      </c>
      <c r="G18" s="3">
        <f t="shared" si="4"/>
        <v>13.200000000000017</v>
      </c>
      <c r="H18" s="3">
        <f t="shared" si="4"/>
        <v>33.599999999999987</v>
      </c>
      <c r="I18" s="3">
        <f t="shared" si="4"/>
        <v>0</v>
      </c>
      <c r="J18" s="3">
        <f t="shared" si="4"/>
        <v>0</v>
      </c>
      <c r="K18" s="3"/>
      <c r="L18" s="3"/>
      <c r="M18" s="3">
        <f t="shared" ref="M18:O18" si="5">+M15-SUM(M16:M17)</f>
        <v>0</v>
      </c>
      <c r="N18" s="3">
        <f t="shared" si="5"/>
        <v>-252.89999999999986</v>
      </c>
      <c r="O18" s="3">
        <f t="shared" si="5"/>
        <v>-134.20000000000016</v>
      </c>
      <c r="P18" s="3">
        <f>+P15-SUM(P16:P17)</f>
        <v>61.599999999999994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2:53" x14ac:dyDescent="0.2">
      <c r="B19" s="2" t="s">
        <v>33</v>
      </c>
      <c r="C19" s="3">
        <v>-0.6</v>
      </c>
      <c r="D19" s="3">
        <v>2.4</v>
      </c>
      <c r="E19" s="3"/>
      <c r="F19" s="3"/>
      <c r="G19" s="3">
        <v>1</v>
      </c>
      <c r="H19" s="3">
        <v>4.5999999999999996</v>
      </c>
      <c r="I19" s="3"/>
      <c r="J19" s="3"/>
      <c r="K19" s="3"/>
      <c r="L19" s="3"/>
      <c r="M19" s="3"/>
      <c r="N19" s="3">
        <v>-63.8</v>
      </c>
      <c r="O19" s="3">
        <v>-95</v>
      </c>
      <c r="P19" s="3">
        <v>10.1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2:53" x14ac:dyDescent="0.2">
      <c r="B20" s="2" t="s">
        <v>34</v>
      </c>
      <c r="C20" s="3">
        <f t="shared" ref="C20:J20" si="6">+C18-C19</f>
        <v>-13.700000000000022</v>
      </c>
      <c r="D20" s="3">
        <f t="shared" si="6"/>
        <v>15.599999999999993</v>
      </c>
      <c r="E20" s="3">
        <f t="shared" si="6"/>
        <v>0</v>
      </c>
      <c r="F20" s="3">
        <f t="shared" si="6"/>
        <v>0</v>
      </c>
      <c r="G20" s="3">
        <f t="shared" si="6"/>
        <v>12.200000000000017</v>
      </c>
      <c r="H20" s="3">
        <f t="shared" si="6"/>
        <v>28.999999999999986</v>
      </c>
      <c r="I20" s="3">
        <f t="shared" si="6"/>
        <v>0</v>
      </c>
      <c r="J20" s="3">
        <f t="shared" si="6"/>
        <v>0</v>
      </c>
      <c r="K20" s="3"/>
      <c r="L20" s="3"/>
      <c r="M20" s="3">
        <f t="shared" ref="M20:O20" si="7">+M18-M19</f>
        <v>0</v>
      </c>
      <c r="N20" s="3">
        <f t="shared" si="7"/>
        <v>-189.09999999999985</v>
      </c>
      <c r="O20" s="3">
        <f t="shared" si="7"/>
        <v>-39.200000000000159</v>
      </c>
      <c r="P20" s="3">
        <f>+P18-P19</f>
        <v>51.499999999999993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2:53" x14ac:dyDescent="0.2">
      <c r="B21" s="2" t="s">
        <v>35</v>
      </c>
      <c r="C21" s="3">
        <v>0.8</v>
      </c>
      <c r="D21" s="3">
        <v>1.4</v>
      </c>
      <c r="E21" s="3"/>
      <c r="F21" s="3"/>
      <c r="G21" s="3">
        <v>1.1000000000000001</v>
      </c>
      <c r="H21" s="3">
        <v>2.2000000000000002</v>
      </c>
      <c r="I21" s="3"/>
      <c r="J21" s="3"/>
      <c r="K21" s="3"/>
      <c r="L21" s="3"/>
      <c r="M21" s="3"/>
      <c r="N21" s="3">
        <v>-0.8</v>
      </c>
      <c r="O21" s="3">
        <v>0.4</v>
      </c>
      <c r="P21" s="3">
        <v>3.6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2:53" x14ac:dyDescent="0.2">
      <c r="B22" s="2" t="s">
        <v>36</v>
      </c>
      <c r="C22" s="3">
        <f t="shared" ref="C22:J22" si="8">+C20-C21</f>
        <v>-14.500000000000023</v>
      </c>
      <c r="D22" s="3">
        <f t="shared" si="8"/>
        <v>14.199999999999992</v>
      </c>
      <c r="E22" s="3">
        <f t="shared" si="8"/>
        <v>0</v>
      </c>
      <c r="F22" s="3">
        <f t="shared" si="8"/>
        <v>0</v>
      </c>
      <c r="G22" s="3">
        <f t="shared" si="8"/>
        <v>11.100000000000017</v>
      </c>
      <c r="H22" s="3">
        <f t="shared" si="8"/>
        <v>26.799999999999986</v>
      </c>
      <c r="I22" s="3">
        <f t="shared" si="8"/>
        <v>0</v>
      </c>
      <c r="J22" s="3">
        <f t="shared" si="8"/>
        <v>0</v>
      </c>
      <c r="K22" s="3"/>
      <c r="L22" s="3"/>
      <c r="M22" s="3">
        <f t="shared" ref="M22:O22" si="9">+M20-M21</f>
        <v>0</v>
      </c>
      <c r="N22" s="3">
        <f t="shared" si="9"/>
        <v>-188.29999999999984</v>
      </c>
      <c r="O22" s="3">
        <f t="shared" si="9"/>
        <v>-39.600000000000158</v>
      </c>
      <c r="P22" s="3">
        <f>+P20-P21</f>
        <v>47.899999999999991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2:5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2:53" x14ac:dyDescent="0.2">
      <c r="B24" s="2" t="s">
        <v>37</v>
      </c>
      <c r="C24" s="8">
        <f t="shared" ref="C24:J24" si="10">+C22/C25</f>
        <v>-0.18170426065162937</v>
      </c>
      <c r="D24" s="8">
        <f t="shared" si="10"/>
        <v>0.17749999999999991</v>
      </c>
      <c r="E24" s="8" t="e">
        <f t="shared" si="10"/>
        <v>#DIV/0!</v>
      </c>
      <c r="F24" s="8" t="e">
        <f t="shared" si="10"/>
        <v>#DIV/0!</v>
      </c>
      <c r="G24" s="8">
        <f t="shared" si="10"/>
        <v>0.13875000000000021</v>
      </c>
      <c r="H24" s="8">
        <f t="shared" si="10"/>
        <v>0.33045622688039444</v>
      </c>
      <c r="I24" s="8" t="e">
        <f t="shared" si="10"/>
        <v>#DIV/0!</v>
      </c>
      <c r="J24" s="8" t="e">
        <f t="shared" si="10"/>
        <v>#DIV/0!</v>
      </c>
      <c r="K24" s="3"/>
      <c r="L24" s="3"/>
      <c r="M24" s="8" t="e">
        <f t="shared" ref="M24:O24" si="11">+M22/M25</f>
        <v>#DIV/0!</v>
      </c>
      <c r="N24" s="8">
        <f t="shared" si="11"/>
        <v>-2.3626097867001232</v>
      </c>
      <c r="O24" s="8">
        <f t="shared" si="11"/>
        <v>-0.49874055415617324</v>
      </c>
      <c r="P24" s="8">
        <f>+P22/P25</f>
        <v>0.59874999999999989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2:53" x14ac:dyDescent="0.2">
      <c r="B25" s="2" t="s">
        <v>3</v>
      </c>
      <c r="C25" s="3">
        <v>79.8</v>
      </c>
      <c r="D25" s="3">
        <v>80</v>
      </c>
      <c r="E25" s="3"/>
      <c r="F25" s="3"/>
      <c r="G25" s="3">
        <v>80</v>
      </c>
      <c r="H25" s="3">
        <v>81.099999999999994</v>
      </c>
      <c r="I25" s="3"/>
      <c r="J25" s="3"/>
      <c r="K25" s="3"/>
      <c r="L25" s="3"/>
      <c r="M25" s="3"/>
      <c r="N25" s="3">
        <v>79.7</v>
      </c>
      <c r="O25" s="3">
        <v>79.400000000000006</v>
      </c>
      <c r="P25" s="3">
        <v>80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2:5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2:53" x14ac:dyDescent="0.2">
      <c r="B27" s="2" t="s">
        <v>40</v>
      </c>
      <c r="C27" s="3"/>
      <c r="D27" s="3"/>
      <c r="E27" s="3"/>
      <c r="F27" s="3"/>
      <c r="G27" s="13">
        <f t="shared" ref="G27:G31" si="12">+G3/C3-1</f>
        <v>0.12732919254658381</v>
      </c>
      <c r="H27" s="13">
        <f t="shared" ref="H27:H30" si="13">+H3/D3-1</f>
        <v>0.16214449166394251</v>
      </c>
      <c r="I27" s="13" t="e">
        <f t="shared" ref="I27:I32" si="14">+I3/E3-1</f>
        <v>#DIV/0!</v>
      </c>
      <c r="J27" s="13" t="e">
        <f t="shared" ref="J27:J32" si="15">+J3/F3-1</f>
        <v>#DIV/0!</v>
      </c>
      <c r="K27" s="3"/>
      <c r="L27" s="9">
        <f>+L3/C3-1</f>
        <v>-1</v>
      </c>
      <c r="M27" s="9" t="e">
        <f t="shared" ref="M27:O31" si="16">+M3/L3-1</f>
        <v>#DIV/0!</v>
      </c>
      <c r="N27" s="9" t="e">
        <f t="shared" si="16"/>
        <v>#DIV/0!</v>
      </c>
      <c r="O27" s="9" t="e">
        <f t="shared" si="16"/>
        <v>#DIV/0!</v>
      </c>
      <c r="P27" s="9">
        <f t="shared" ref="P27:P31" si="17">+P3/O3-1</f>
        <v>-0.1341115975262317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2:53" x14ac:dyDescent="0.2">
      <c r="B28" s="2" t="s">
        <v>41</v>
      </c>
      <c r="C28" s="3"/>
      <c r="D28" s="3"/>
      <c r="E28" s="3"/>
      <c r="F28" s="3"/>
      <c r="G28" s="13">
        <f t="shared" si="12"/>
        <v>-0.16981132075471694</v>
      </c>
      <c r="H28" s="13">
        <f t="shared" si="13"/>
        <v>2.3809523809523725E-2</v>
      </c>
      <c r="I28" s="13" t="e">
        <f t="shared" si="14"/>
        <v>#DIV/0!</v>
      </c>
      <c r="J28" s="13" t="e">
        <f t="shared" si="15"/>
        <v>#DIV/0!</v>
      </c>
      <c r="K28" s="3"/>
      <c r="L28" s="9">
        <f>+L4/C4-1</f>
        <v>-1</v>
      </c>
      <c r="M28" s="9" t="e">
        <f t="shared" si="16"/>
        <v>#DIV/0!</v>
      </c>
      <c r="N28" s="9" t="e">
        <f t="shared" si="16"/>
        <v>#DIV/0!</v>
      </c>
      <c r="O28" s="9" t="e">
        <f t="shared" si="16"/>
        <v>#DIV/0!</v>
      </c>
      <c r="P28" s="9">
        <f t="shared" si="17"/>
        <v>-5.2642530170620039E-2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2:53" x14ac:dyDescent="0.2">
      <c r="B29" s="2" t="s">
        <v>42</v>
      </c>
      <c r="C29" s="3"/>
      <c r="D29" s="3"/>
      <c r="E29" s="3"/>
      <c r="F29" s="3"/>
      <c r="G29" s="13">
        <f t="shared" si="12"/>
        <v>-0.27999999999999992</v>
      </c>
      <c r="H29" s="13">
        <f t="shared" si="13"/>
        <v>-0.21678321678321688</v>
      </c>
      <c r="I29" s="13" t="e">
        <f t="shared" si="14"/>
        <v>#DIV/0!</v>
      </c>
      <c r="J29" s="13" t="e">
        <f t="shared" si="15"/>
        <v>#DIV/0!</v>
      </c>
      <c r="K29" s="3"/>
      <c r="L29" s="9">
        <f>+L5/C5-1</f>
        <v>-1</v>
      </c>
      <c r="M29" s="9" t="e">
        <f t="shared" si="16"/>
        <v>#DIV/0!</v>
      </c>
      <c r="N29" s="9" t="e">
        <f t="shared" si="16"/>
        <v>#DIV/0!</v>
      </c>
      <c r="O29" s="9" t="e">
        <f t="shared" si="16"/>
        <v>#DIV/0!</v>
      </c>
      <c r="P29" s="9">
        <f t="shared" si="17"/>
        <v>-0.83415841584158412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2:53" x14ac:dyDescent="0.2">
      <c r="B30" s="2" t="s">
        <v>43</v>
      </c>
      <c r="C30" s="3"/>
      <c r="D30" s="3"/>
      <c r="E30" s="3"/>
      <c r="F30" s="3"/>
      <c r="G30" s="13">
        <f t="shared" si="12"/>
        <v>9.4974003466204326E-2</v>
      </c>
      <c r="H30" s="13">
        <f t="shared" si="13"/>
        <v>0.16292495189223866</v>
      </c>
      <c r="I30" s="13" t="e">
        <f t="shared" si="14"/>
        <v>#DIV/0!</v>
      </c>
      <c r="J30" s="13" t="e">
        <f t="shared" si="15"/>
        <v>#DIV/0!</v>
      </c>
      <c r="K30" s="3"/>
      <c r="L30" s="9">
        <f>+L6/C6-1</f>
        <v>-1</v>
      </c>
      <c r="M30" s="9" t="e">
        <f t="shared" si="16"/>
        <v>#DIV/0!</v>
      </c>
      <c r="N30" s="9" t="e">
        <f t="shared" si="16"/>
        <v>#DIV/0!</v>
      </c>
      <c r="O30" s="9">
        <f t="shared" si="16"/>
        <v>-0.15813819022838971</v>
      </c>
      <c r="P30" s="9">
        <f t="shared" si="17"/>
        <v>-0.16912774725274726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2:53" x14ac:dyDescent="0.2">
      <c r="B31" s="2" t="s">
        <v>44</v>
      </c>
      <c r="C31" s="3"/>
      <c r="D31" s="3"/>
      <c r="E31" s="3"/>
      <c r="F31" s="3"/>
      <c r="G31" s="13">
        <f t="shared" si="12"/>
        <v>-9.398496240601506E-2</v>
      </c>
      <c r="H31" s="13">
        <f>+H7/D7-1</f>
        <v>-1.5873015873015928E-2</v>
      </c>
      <c r="I31" s="13" t="e">
        <f t="shared" si="14"/>
        <v>#DIV/0!</v>
      </c>
      <c r="J31" s="13" t="e">
        <f t="shared" si="15"/>
        <v>#DIV/0!</v>
      </c>
      <c r="K31" s="3"/>
      <c r="L31" s="9">
        <f>+L7/C7-1</f>
        <v>-1</v>
      </c>
      <c r="M31" s="9" t="e">
        <f t="shared" si="16"/>
        <v>#DIV/0!</v>
      </c>
      <c r="N31" s="9" t="e">
        <f t="shared" si="16"/>
        <v>#DIV/0!</v>
      </c>
      <c r="O31" s="9">
        <f t="shared" si="16"/>
        <v>-0.16683391871550424</v>
      </c>
      <c r="P31" s="9">
        <f t="shared" si="17"/>
        <v>-0.23450767841011744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2:53" x14ac:dyDescent="0.2">
      <c r="B32" s="1" t="s">
        <v>45</v>
      </c>
      <c r="C32" s="7"/>
      <c r="D32" s="7"/>
      <c r="E32" s="7"/>
      <c r="F32" s="7"/>
      <c r="G32" s="10">
        <f t="shared" ref="G32" si="18">+G8/C8-1</f>
        <v>4.4061787794378304E-2</v>
      </c>
      <c r="H32" s="10">
        <f>+H8/D8-1</f>
        <v>0.11523988711194733</v>
      </c>
      <c r="I32" s="10" t="e">
        <f t="shared" si="14"/>
        <v>#DIV/0!</v>
      </c>
      <c r="J32" s="10" t="e">
        <f t="shared" si="15"/>
        <v>#DIV/0!</v>
      </c>
      <c r="K32" s="7"/>
      <c r="L32" s="7"/>
      <c r="M32" s="10" t="e">
        <f t="shared" ref="M32:O32" si="19">+M8/L8-1</f>
        <v>#DIV/0!</v>
      </c>
      <c r="N32" s="10" t="e">
        <f t="shared" si="19"/>
        <v>#DIV/0!</v>
      </c>
      <c r="O32" s="10">
        <f t="shared" si="19"/>
        <v>-0.16459326579261024</v>
      </c>
      <c r="P32" s="10">
        <f>+P8/O8-1</f>
        <v>-0.21753087520620629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2:53" x14ac:dyDescent="0.2">
      <c r="B33" s="2" t="s">
        <v>46</v>
      </c>
      <c r="C33" s="9">
        <f t="shared" ref="C33:J33" si="20">+C10/C8</f>
        <v>0.45935679918966826</v>
      </c>
      <c r="D33" s="9">
        <f t="shared" si="20"/>
        <v>0.43085606773283158</v>
      </c>
      <c r="E33" s="9" t="e">
        <f t="shared" si="20"/>
        <v>#DIV/0!</v>
      </c>
      <c r="F33" s="9" t="e">
        <f t="shared" si="20"/>
        <v>#DIV/0!</v>
      </c>
      <c r="G33" s="9">
        <f t="shared" si="20"/>
        <v>0.47247150133398014</v>
      </c>
      <c r="H33" s="9">
        <f t="shared" si="20"/>
        <v>0.47237452551665965</v>
      </c>
      <c r="I33" s="9" t="e">
        <f t="shared" si="20"/>
        <v>#DIV/0!</v>
      </c>
      <c r="J33" s="9" t="e">
        <f t="shared" si="20"/>
        <v>#DIV/0!</v>
      </c>
      <c r="K33" s="3"/>
      <c r="L33" s="9" t="e">
        <f t="shared" ref="L33:O33" si="21">+L10/L8</f>
        <v>#DIV/0!</v>
      </c>
      <c r="M33" s="9" t="e">
        <f t="shared" si="21"/>
        <v>#DIV/0!</v>
      </c>
      <c r="N33" s="9">
        <f t="shared" si="21"/>
        <v>0.39868891537544698</v>
      </c>
      <c r="O33" s="9">
        <f t="shared" si="21"/>
        <v>0.38900530563110258</v>
      </c>
      <c r="P33" s="9">
        <f>+P10/P8</f>
        <v>0.44529914529914527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2:53" x14ac:dyDescent="0.2">
      <c r="B34" s="2" t="s">
        <v>47</v>
      </c>
      <c r="C34" s="9">
        <f t="shared" ref="C34:J34" si="22">+C15/C8</f>
        <v>-7.850088630032977E-3</v>
      </c>
      <c r="D34" s="9">
        <f t="shared" si="22"/>
        <v>6.843838193791156E-2</v>
      </c>
      <c r="E34" s="9" t="e">
        <f t="shared" si="22"/>
        <v>#DIV/0!</v>
      </c>
      <c r="F34" s="9" t="e">
        <f t="shared" si="22"/>
        <v>#DIV/0!</v>
      </c>
      <c r="G34" s="9">
        <f t="shared" si="22"/>
        <v>4.7780742178025748E-2</v>
      </c>
      <c r="H34" s="9">
        <f t="shared" si="22"/>
        <v>8.5828764234500185E-2</v>
      </c>
      <c r="I34" s="9" t="e">
        <f t="shared" si="22"/>
        <v>#DIV/0!</v>
      </c>
      <c r="J34" s="9" t="e">
        <f t="shared" si="22"/>
        <v>#DIV/0!</v>
      </c>
      <c r="K34" s="3"/>
      <c r="L34" s="9" t="e">
        <f t="shared" ref="L34:O34" si="23">+L15/L8</f>
        <v>#DIV/0!</v>
      </c>
      <c r="M34" s="9" t="e">
        <f t="shared" si="23"/>
        <v>#DIV/0!</v>
      </c>
      <c r="N34" s="9">
        <f t="shared" si="23"/>
        <v>-7.7622169249106018E-2</v>
      </c>
      <c r="O34" s="9">
        <f t="shared" si="23"/>
        <v>-3.0407062285434105E-2</v>
      </c>
      <c r="P34" s="9">
        <f>+P15/P8</f>
        <v>5.7549857549857551E-2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2:53" x14ac:dyDescent="0.2">
      <c r="B35" s="2" t="s">
        <v>48</v>
      </c>
      <c r="C35" s="9">
        <f t="shared" ref="C35:J35" si="24">+C19/C18</f>
        <v>4.195804195804189E-2</v>
      </c>
      <c r="D35" s="9">
        <f t="shared" si="24"/>
        <v>0.13333333333333339</v>
      </c>
      <c r="E35" s="9" t="e">
        <f t="shared" si="24"/>
        <v>#DIV/0!</v>
      </c>
      <c r="F35" s="9" t="e">
        <f t="shared" si="24"/>
        <v>#DIV/0!</v>
      </c>
      <c r="G35" s="9">
        <f t="shared" si="24"/>
        <v>7.5757575757575663E-2</v>
      </c>
      <c r="H35" s="9">
        <f t="shared" si="24"/>
        <v>0.13690476190476195</v>
      </c>
      <c r="I35" s="9" t="e">
        <f t="shared" si="24"/>
        <v>#DIV/0!</v>
      </c>
      <c r="J35" s="9" t="e">
        <f t="shared" si="24"/>
        <v>#DIV/0!</v>
      </c>
      <c r="K35" s="3"/>
      <c r="L35" s="9" t="e">
        <f t="shared" ref="L35:O35" si="25">+L19/L18</f>
        <v>#DIV/0!</v>
      </c>
      <c r="M35" s="9" t="e">
        <f t="shared" si="25"/>
        <v>#DIV/0!</v>
      </c>
      <c r="N35" s="9">
        <f t="shared" si="25"/>
        <v>0.25227362593910652</v>
      </c>
      <c r="O35" s="9">
        <f t="shared" si="25"/>
        <v>0.70789865871833002</v>
      </c>
      <c r="P35" s="9">
        <f>+P19/P18</f>
        <v>0.16396103896103897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2:53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2:5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2:5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2:5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2:5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2:53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2:5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2:5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2:5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2:5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2:5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2:5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2:5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3:5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3:5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3:5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3:53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3:5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3:53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3:5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3:5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3:53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3:53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3:53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3:53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3:53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3:53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3:53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3:53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3:53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3:53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3:53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3:53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3:53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3:53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3:53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3:53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3:53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3:53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3:53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3:53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3:53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3:53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3:53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3:53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3:53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3:53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3:53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3:53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3:53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3:53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3:53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3:53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3:53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3:53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3:53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3:53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3:53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3:53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3:53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3:53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3:53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3:53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3:53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3:53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3:53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3:53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3:53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3:53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3:53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3:53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3:53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3:53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3:53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3:53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3:53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3:53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3:53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3:53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3:53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3:53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3:53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3:53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3:53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3:53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3:53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3:53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3:53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3:53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3:53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3:53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3:53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3:53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3:53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3:53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3:53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3:53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3:53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3:53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3:53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3:53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3:53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3:53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3:53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3:53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3:53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3:53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3:53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3:53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3:53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3:53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3:53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3:53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3:53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3:53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3:53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3:53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3:53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3:53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3:53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3:53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3:53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3:53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3:53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3:53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3:53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3:53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3:53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3:53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3:53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3:53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3:53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3:53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3:53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3:53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3:53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3:53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3:53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3:53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3:53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3:53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3:53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3:53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3:53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3:53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3:53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3:53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3:53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3:53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3:53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3:53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3:53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3:53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3:53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3:53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3:53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3:53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3:53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3:53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3:53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3:53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3:53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3:53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3:53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3:53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3:53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3:53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3:53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3:53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3:53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3:53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3:53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3:53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3:53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3:53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3:53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3:53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3:53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3:53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3:53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3:53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3:53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3:53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3:53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3:53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3:53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3:53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3:53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3:53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3:53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3:53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3:53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3:53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3:53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3:53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3:53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3:53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3:53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3:53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3:53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3:53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3:53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3:53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3:53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3:53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3:53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3:53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3:53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3:53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3:53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3:53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3:53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3:53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3:53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3:53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3:53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3:53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3:53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3:53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3:53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3:53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3:53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3:53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3:53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3:53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3:53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3:53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3:53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3:53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3:53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3:53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3:53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3:53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3:53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3:53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3:53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3:53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3:53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3:53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3:53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3:53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spans="3:53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spans="3:53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spans="3:53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spans="3:53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spans="3:53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spans="3:53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spans="3:53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spans="3:53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spans="3:53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spans="3:53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spans="3:53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spans="3:53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spans="3:53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spans="3:53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spans="3:53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spans="3:53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spans="3:53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spans="3:53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spans="3:53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spans="3:53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spans="3:53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3:53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3:53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3:53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3:53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3:53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spans="3:53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spans="3:53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spans="3:53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spans="3:53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spans="3:53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spans="3:53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spans="3:53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spans="3:53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spans="3:53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spans="3:53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spans="3:53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spans="3:53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spans="3:53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spans="3:53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spans="3:53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spans="3:53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spans="3:53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spans="3:53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spans="3:53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spans="3:53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spans="3:53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spans="3:53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spans="3:53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spans="3:53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spans="3:53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spans="3:53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spans="3:53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spans="3:53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spans="3:53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spans="3:53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spans="3:53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spans="3:53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spans="3:53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spans="3:53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spans="3:53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3:53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spans="3:53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spans="3:53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spans="3:53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3:53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3:53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3:53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3:53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3:53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spans="3:53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spans="3:53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spans="3:53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3:53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3:53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3:53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spans="3:53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spans="3:53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spans="3:53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spans="3:53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spans="3:53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3:53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3:53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3:53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spans="3:53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spans="3:53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spans="3:53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spans="3:53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spans="3:53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spans="3:53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spans="3:53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spans="3:53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spans="3:53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spans="3:53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spans="3:53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spans="3:53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spans="3:53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spans="3:53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spans="3:53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spans="3:53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spans="3:53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spans="3:53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spans="3:53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spans="3:53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spans="3:53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spans="3:53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spans="3:53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spans="3:53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spans="3:53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spans="3:53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spans="3:53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spans="3:53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spans="3:53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spans="3:53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spans="3:53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spans="3:53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spans="3:53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spans="3:53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spans="3:53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3:53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3:53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spans="3:53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spans="3:53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spans="3:53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spans="3:53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spans="3:53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spans="3:53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spans="3:53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3:53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3:53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3:53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spans="3:53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spans="3:53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spans="3:53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spans="3:53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spans="3:53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spans="3:53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spans="3:53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spans="3:53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spans="3:53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spans="3:53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spans="3:53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spans="3:53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spans="3:53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spans="3:53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spans="3:53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spans="3:53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3:53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3:53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spans="3:53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spans="3:53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spans="3:53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spans="3:53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spans="3:53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spans="3:53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spans="3:53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spans="3:53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spans="3:53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spans="3:53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spans="3:53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spans="3:53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spans="3:53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spans="3:53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spans="3:53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spans="3:53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spans="3:53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spans="3:53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spans="3:53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spans="3:53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spans="3:53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spans="3:53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spans="3:53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spans="3:53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spans="3:53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spans="3:53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spans="3:53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spans="3:53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spans="3:53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spans="3:53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spans="3:53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spans="3:53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spans="3:53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spans="3:53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spans="3:53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spans="3:53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spans="3:53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spans="3:53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spans="3:53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spans="3:53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spans="3:53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spans="3:53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3:53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spans="3:53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spans="3:53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spans="3:53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spans="3:53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spans="3:53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spans="3:53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spans="3:53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spans="3:53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spans="3:53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spans="3:53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spans="3:53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spans="3:53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spans="3:53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spans="3:53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spans="3:53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spans="3:53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spans="3:53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spans="3:53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spans="3:53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spans="3:53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spans="3:53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spans="3:53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 spans="3:53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 spans="3:53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 spans="3:53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 spans="3:53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 spans="3:53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 spans="3:53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 spans="3:53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 spans="3:53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  <row r="499" spans="3:53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3:53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1" spans="3:53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</row>
    <row r="502" spans="3:53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</row>
    <row r="503" spans="3:53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</row>
    <row r="504" spans="3:53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5" spans="3:53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</row>
    <row r="506" spans="3:53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</row>
    <row r="507" spans="3:53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08" spans="3:53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</row>
    <row r="509" spans="3:53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</row>
    <row r="510" spans="3:53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</row>
    <row r="511" spans="3:53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</row>
    <row r="512" spans="3:53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</row>
    <row r="513" spans="3:53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</row>
    <row r="514" spans="3:53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15" spans="3:53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</row>
  </sheetData>
  <hyperlinks>
    <hyperlink ref="A1" location="Main!A1" display="Main" xr:uid="{874DA63B-47B1-40DF-BE5C-A0C1545A25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2025-05-04T12:38:26Z</dcterms:created>
  <dcterms:modified xsi:type="dcterms:W3CDTF">2025-09-23T16:46:45Z</dcterms:modified>
</cp:coreProperties>
</file>