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CF5B291-87D5-4167-9350-E72134883D03}" xr6:coauthVersionLast="47" xr6:coauthVersionMax="47" xr10:uidLastSave="{00000000-0000-0000-0000-000000000000}"/>
  <bookViews>
    <workbookView xWindow="19095" yWindow="0" windowWidth="19410" windowHeight="20925" xr2:uid="{A3926FB3-B729-449F-AF60-A6E01109C26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2" l="1"/>
  <c r="O41" i="2"/>
  <c r="P40" i="2"/>
  <c r="O40" i="2"/>
  <c r="P39" i="2"/>
  <c r="O39" i="2"/>
  <c r="Q41" i="2"/>
  <c r="Q40" i="2"/>
  <c r="Q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Q38" i="2"/>
  <c r="Q37" i="2"/>
  <c r="Q36" i="2"/>
  <c r="Q35" i="2"/>
  <c r="Q34" i="2"/>
  <c r="Q33" i="2"/>
  <c r="Q32" i="2"/>
  <c r="Q31" i="2"/>
  <c r="J7" i="1"/>
  <c r="J6" i="1"/>
  <c r="N28" i="2"/>
  <c r="M28" i="2"/>
  <c r="L28" i="2"/>
  <c r="O25" i="2"/>
  <c r="P25" i="2"/>
  <c r="Q25" i="2"/>
  <c r="Q18" i="2"/>
  <c r="P13" i="2"/>
  <c r="P19" i="2" s="1"/>
  <c r="P23" i="2" s="1"/>
  <c r="P26" i="2" s="1"/>
  <c r="P28" i="2" s="1"/>
  <c r="O13" i="2"/>
  <c r="O19" i="2" s="1"/>
  <c r="O23" i="2" s="1"/>
  <c r="Q13" i="2"/>
  <c r="Q19" i="2" s="1"/>
  <c r="J12" i="1" s="1"/>
  <c r="Q10" i="2"/>
  <c r="O10" i="2"/>
  <c r="P10" i="2"/>
  <c r="J3" i="1"/>
  <c r="J5" i="1" s="1"/>
  <c r="Q23" i="2" l="1"/>
  <c r="Q26" i="2" s="1"/>
  <c r="O26" i="2"/>
  <c r="O28" i="2" s="1"/>
  <c r="J8" i="1"/>
  <c r="J11" i="1" l="1"/>
  <c r="Q28" i="2"/>
</calcChain>
</file>

<file path=xl/sharedStrings.xml><?xml version="1.0" encoding="utf-8"?>
<sst xmlns="http://schemas.openxmlformats.org/spreadsheetml/2006/main" count="88" uniqueCount="79">
  <si>
    <t>Alibiba</t>
  </si>
  <si>
    <t>BABA</t>
  </si>
  <si>
    <t>IR</t>
  </si>
  <si>
    <t>numbers in mio RMB</t>
  </si>
  <si>
    <t>Shares</t>
  </si>
  <si>
    <t>MC</t>
  </si>
  <si>
    <t>Cash</t>
  </si>
  <si>
    <t>Debt</t>
  </si>
  <si>
    <t>EV</t>
  </si>
  <si>
    <t>Price HK</t>
  </si>
  <si>
    <t>Price RMB</t>
  </si>
  <si>
    <t>HKD/RMB</t>
  </si>
  <si>
    <t>Main</t>
  </si>
  <si>
    <t>Q125</t>
  </si>
  <si>
    <t>Q225</t>
  </si>
  <si>
    <t>Q325</t>
  </si>
  <si>
    <t>Q425</t>
  </si>
  <si>
    <t>Q126</t>
  </si>
  <si>
    <t>Q226</t>
  </si>
  <si>
    <t>Q326</t>
  </si>
  <si>
    <t>Q426</t>
  </si>
  <si>
    <t>FY20</t>
  </si>
  <si>
    <t>FY21</t>
  </si>
  <si>
    <t>FY22</t>
  </si>
  <si>
    <t>FY23</t>
  </si>
  <si>
    <t>FY24</t>
  </si>
  <si>
    <t>FY25</t>
  </si>
  <si>
    <t>Segments</t>
  </si>
  <si>
    <t>Taobao &amp; Tmall Group</t>
  </si>
  <si>
    <t>Cloud Intelligence</t>
  </si>
  <si>
    <t xml:space="preserve">International Digital Commerce </t>
  </si>
  <si>
    <t>Smart Logistics</t>
  </si>
  <si>
    <t>Local Services</t>
  </si>
  <si>
    <t>Digital Media</t>
  </si>
  <si>
    <t>Others</t>
  </si>
  <si>
    <t>Taobao, Tmall</t>
  </si>
  <si>
    <t>Ali Express, trendyol</t>
  </si>
  <si>
    <t>Alibaba Cloud</t>
  </si>
  <si>
    <t>Cai Niao</t>
  </si>
  <si>
    <t>Ele me, Amap</t>
  </si>
  <si>
    <t>Youku, Damai</t>
  </si>
  <si>
    <t>Ding Talk, Freeshipio</t>
  </si>
  <si>
    <t>Brands</t>
  </si>
  <si>
    <t>E-commerce</t>
  </si>
  <si>
    <t>AI and Cloud</t>
  </si>
  <si>
    <t xml:space="preserve">Taobao and Tmall </t>
  </si>
  <si>
    <t>International Digital Commerce</t>
  </si>
  <si>
    <t>Eliminations</t>
  </si>
  <si>
    <t>Revenue</t>
  </si>
  <si>
    <t>Cost of Revenue</t>
  </si>
  <si>
    <t>Gross Profit</t>
  </si>
  <si>
    <t>R&amp;D</t>
  </si>
  <si>
    <t>Sales and Marketing</t>
  </si>
  <si>
    <t>General and Admin</t>
  </si>
  <si>
    <t>Amortization</t>
  </si>
  <si>
    <t>Impairments and other</t>
  </si>
  <si>
    <t>Operating Income</t>
  </si>
  <si>
    <t>Interest Income</t>
  </si>
  <si>
    <t>Interest Expense</t>
  </si>
  <si>
    <t>Other Income</t>
  </si>
  <si>
    <t>Pretax Income</t>
  </si>
  <si>
    <t>Net Income</t>
  </si>
  <si>
    <t>Tax Expense</t>
  </si>
  <si>
    <t>Minorities and Subsidaries</t>
  </si>
  <si>
    <t>EPS</t>
  </si>
  <si>
    <t>Employee</t>
  </si>
  <si>
    <t>P/E</t>
  </si>
  <si>
    <t>EV/EBIT</t>
  </si>
  <si>
    <t>Taobao &amp; Tmall Growth</t>
  </si>
  <si>
    <t>International Growth</t>
  </si>
  <si>
    <t>Cloud Growth</t>
  </si>
  <si>
    <t>Logistics Growth</t>
  </si>
  <si>
    <t>Local Services Growth</t>
  </si>
  <si>
    <t>Digital Media Growth</t>
  </si>
  <si>
    <t>Others Growth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</si>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</sst>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6" formatCode="#,##0.00;\(#,##0.00\)"/>
    <numFmt numFmtId="168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4" fillId="0" borderId="10" xfId="0" applyFont="1" applyBorder="1"/>
    <xf numFmtId="164" fontId="0" fillId="0" borderId="0" xfId="0" applyNumberFormat="1"/>
    <xf numFmtId="164" fontId="1" fillId="0" borderId="0" xfId="0" applyNumberFormat="1" applyFont="1"/>
    <xf numFmtId="166" fontId="0" fillId="0" borderId="0" xfId="0" applyNumberFormat="1"/>
    <xf numFmtId="168" fontId="0" fillId="0" borderId="0" xfId="0" applyNumberFormat="1"/>
    <xf numFmtId="9" fontId="0" fillId="0" borderId="0" xfId="2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group.com/en-US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9B9D-AECD-4525-8AC9-0A6E41444C30}">
  <dimension ref="A1:K17"/>
  <sheetViews>
    <sheetView tabSelected="1" topLeftCell="C1" zoomScale="200" zoomScaleNormal="200" workbookViewId="0">
      <selection activeCell="J11" sqref="J11:J12"/>
    </sheetView>
  </sheetViews>
  <sheetFormatPr defaultRowHeight="15" x14ac:dyDescent="0.25"/>
  <cols>
    <col min="1" max="1" width="4" customWidth="1"/>
    <col min="2" max="2" width="29.42578125" bestFit="1" customWidth="1"/>
    <col min="10" max="10" width="9.5703125" bestFit="1" customWidth="1"/>
  </cols>
  <sheetData>
    <row r="1" spans="1:11" x14ac:dyDescent="0.25">
      <c r="A1" s="1" t="s">
        <v>0</v>
      </c>
    </row>
    <row r="2" spans="1:11" x14ac:dyDescent="0.25">
      <c r="A2" t="s">
        <v>3</v>
      </c>
      <c r="I2" t="s">
        <v>9</v>
      </c>
      <c r="J2">
        <v>115.7</v>
      </c>
    </row>
    <row r="3" spans="1:11" x14ac:dyDescent="0.25">
      <c r="I3" t="s">
        <v>10</v>
      </c>
      <c r="J3" s="2">
        <f>+J2*J10</f>
        <v>108.758</v>
      </c>
      <c r="K3" s="4" t="s">
        <v>16</v>
      </c>
    </row>
    <row r="4" spans="1:11" x14ac:dyDescent="0.25">
      <c r="B4" t="s">
        <v>1</v>
      </c>
      <c r="I4" t="s">
        <v>4</v>
      </c>
      <c r="J4" s="19">
        <v>18791</v>
      </c>
    </row>
    <row r="5" spans="1:11" x14ac:dyDescent="0.25">
      <c r="B5" s="3" t="s">
        <v>2</v>
      </c>
      <c r="I5" t="s">
        <v>5</v>
      </c>
      <c r="J5" s="2">
        <f>+J3*J4</f>
        <v>2043671.578</v>
      </c>
      <c r="K5" s="4" t="s">
        <v>16</v>
      </c>
    </row>
    <row r="6" spans="1:11" x14ac:dyDescent="0.25">
      <c r="I6" t="s">
        <v>6</v>
      </c>
      <c r="J6" s="2">
        <f>145487+228826</f>
        <v>374313</v>
      </c>
      <c r="K6" s="4" t="s">
        <v>16</v>
      </c>
    </row>
    <row r="7" spans="1:11" x14ac:dyDescent="0.25">
      <c r="B7" s="14" t="s">
        <v>27</v>
      </c>
      <c r="C7" s="18" t="s">
        <v>42</v>
      </c>
      <c r="D7" s="15"/>
      <c r="E7" s="15"/>
      <c r="F7" s="15"/>
      <c r="G7" s="16"/>
      <c r="I7" t="s">
        <v>7</v>
      </c>
      <c r="J7" s="2">
        <f>22562+49909+122398</f>
        <v>194869</v>
      </c>
    </row>
    <row r="8" spans="1:11" x14ac:dyDescent="0.25">
      <c r="B8" s="5" t="s">
        <v>28</v>
      </c>
      <c r="C8" s="6" t="s">
        <v>35</v>
      </c>
      <c r="D8" s="6"/>
      <c r="E8" s="6"/>
      <c r="F8" s="6"/>
      <c r="G8" s="7"/>
      <c r="I8" t="s">
        <v>8</v>
      </c>
      <c r="J8" s="2">
        <f>+J5-J6+J7</f>
        <v>1864227.578</v>
      </c>
    </row>
    <row r="9" spans="1:11" x14ac:dyDescent="0.25">
      <c r="B9" s="8" t="s">
        <v>30</v>
      </c>
      <c r="C9" s="9" t="s">
        <v>36</v>
      </c>
      <c r="D9" s="9"/>
      <c r="E9" s="9"/>
      <c r="F9" s="9"/>
      <c r="G9" s="10"/>
    </row>
    <row r="10" spans="1:11" x14ac:dyDescent="0.25">
      <c r="B10" s="8" t="s">
        <v>29</v>
      </c>
      <c r="C10" s="9" t="s">
        <v>37</v>
      </c>
      <c r="D10" s="9"/>
      <c r="E10" s="9"/>
      <c r="F10" s="9"/>
      <c r="G10" s="10"/>
      <c r="I10" t="s">
        <v>11</v>
      </c>
      <c r="J10">
        <v>0.94</v>
      </c>
    </row>
    <row r="11" spans="1:11" x14ac:dyDescent="0.25">
      <c r="B11" s="8" t="s">
        <v>31</v>
      </c>
      <c r="C11" s="17" t="s">
        <v>38</v>
      </c>
      <c r="D11" s="9"/>
      <c r="E11" s="9"/>
      <c r="F11" s="9"/>
      <c r="G11" s="10"/>
      <c r="I11" t="s">
        <v>66</v>
      </c>
      <c r="J11" s="22">
        <f>+J5/Model!Q26</f>
        <v>15.784904441183286</v>
      </c>
    </row>
    <row r="12" spans="1:11" x14ac:dyDescent="0.25">
      <c r="B12" s="8" t="s">
        <v>32</v>
      </c>
      <c r="C12" s="17" t="s">
        <v>39</v>
      </c>
      <c r="D12" s="9"/>
      <c r="E12" s="9"/>
      <c r="F12" s="9"/>
      <c r="G12" s="10"/>
      <c r="I12" t="s">
        <v>67</v>
      </c>
      <c r="J12" s="22">
        <f>+J8/Model!Q19</f>
        <v>13.230386274440226</v>
      </c>
    </row>
    <row r="13" spans="1:11" x14ac:dyDescent="0.25">
      <c r="B13" s="8" t="s">
        <v>33</v>
      </c>
      <c r="C13" s="17" t="s">
        <v>40</v>
      </c>
      <c r="D13" s="9"/>
      <c r="E13" s="9"/>
      <c r="F13" s="9"/>
      <c r="G13" s="10"/>
    </row>
    <row r="14" spans="1:11" x14ac:dyDescent="0.25">
      <c r="B14" s="11" t="s">
        <v>34</v>
      </c>
      <c r="C14" s="12" t="s">
        <v>41</v>
      </c>
      <c r="D14" s="12"/>
      <c r="E14" s="12"/>
      <c r="F14" s="12"/>
      <c r="G14" s="13"/>
      <c r="I14" t="s">
        <v>65</v>
      </c>
      <c r="J14" s="2">
        <v>194320</v>
      </c>
      <c r="K14" s="2"/>
    </row>
    <row r="16" spans="1:11" x14ac:dyDescent="0.25">
      <c r="B16" t="s">
        <v>43</v>
      </c>
    </row>
    <row r="17" spans="2:2" x14ac:dyDescent="0.25">
      <c r="B17" t="s">
        <v>44</v>
      </c>
    </row>
  </sheetData>
  <hyperlinks>
    <hyperlink ref="B5" r:id="rId1" xr:uid="{5CCE4CCF-F146-444E-B869-C580A4610A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D53C-DF31-43FF-9A0A-7B6CC2D2F3AA}">
  <dimension ref="A1:AI187"/>
  <sheetViews>
    <sheetView zoomScale="200" zoomScaleNormal="200" workbookViewId="0">
      <pane xSplit="2" ySplit="2" topLeftCell="N3" activePane="bottomRight" state="frozen"/>
      <selection pane="topRight" activeCell="C1" sqref="C1"/>
      <selection pane="bottomLeft" activeCell="A3" sqref="A3"/>
      <selection pane="bottomRight" activeCell="P4" sqref="P4"/>
    </sheetView>
  </sheetViews>
  <sheetFormatPr defaultRowHeight="15" x14ac:dyDescent="0.25"/>
  <cols>
    <col min="1" max="1" width="5.42578125" bestFit="1" customWidth="1"/>
    <col min="2" max="2" width="27" customWidth="1"/>
  </cols>
  <sheetData>
    <row r="1" spans="1:35" x14ac:dyDescent="0.25">
      <c r="A1" s="3" t="s">
        <v>12</v>
      </c>
    </row>
    <row r="2" spans="1:35" x14ac:dyDescent="0.25"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/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26</v>
      </c>
    </row>
    <row r="3" spans="1:35" x14ac:dyDescent="0.25">
      <c r="B3" t="s">
        <v>45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>
        <v>413206</v>
      </c>
      <c r="P3" s="19">
        <v>434893</v>
      </c>
      <c r="Q3" s="19">
        <v>449827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</row>
    <row r="4" spans="1:35" x14ac:dyDescent="0.25">
      <c r="B4" t="s">
        <v>46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>
        <v>70506</v>
      </c>
      <c r="P4" s="19">
        <v>102598</v>
      </c>
      <c r="Q4" s="19">
        <v>132300</v>
      </c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</row>
    <row r="5" spans="1:35" x14ac:dyDescent="0.25">
      <c r="B5" t="s">
        <v>29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>
        <v>103497</v>
      </c>
      <c r="P5" s="19">
        <v>106374</v>
      </c>
      <c r="Q5" s="19">
        <v>118028</v>
      </c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</row>
    <row r="6" spans="1:35" x14ac:dyDescent="0.25">
      <c r="B6" t="s">
        <v>31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>
        <v>77512</v>
      </c>
      <c r="P6" s="19">
        <v>99020</v>
      </c>
      <c r="Q6" s="19">
        <v>101272</v>
      </c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</row>
    <row r="7" spans="1:35" x14ac:dyDescent="0.25">
      <c r="B7" t="s">
        <v>32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>
        <v>67076</v>
      </c>
      <c r="P7" s="19">
        <v>59802</v>
      </c>
      <c r="Q7" s="19">
        <v>67076</v>
      </c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</row>
    <row r="8" spans="1:35" x14ac:dyDescent="0.25">
      <c r="B8" t="s">
        <v>33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>
        <v>18444</v>
      </c>
      <c r="P8" s="19">
        <v>21145</v>
      </c>
      <c r="Q8" s="19">
        <v>22267</v>
      </c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</row>
    <row r="9" spans="1:35" x14ac:dyDescent="0.25">
      <c r="B9" t="s">
        <v>34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>
        <v>197115</v>
      </c>
      <c r="P9" s="19">
        <v>192331</v>
      </c>
      <c r="Q9" s="19">
        <v>206269</v>
      </c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</row>
    <row r="10" spans="1:35" x14ac:dyDescent="0.25">
      <c r="B10" t="s">
        <v>47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>
        <f>866-62708</f>
        <v>-61842</v>
      </c>
      <c r="P10" s="19">
        <f>1297-76292</f>
        <v>-74995</v>
      </c>
      <c r="Q10" s="19">
        <f>1924-102616</f>
        <v>-100692</v>
      </c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</row>
    <row r="11" spans="1:35" x14ac:dyDescent="0.25">
      <c r="B11" s="1" t="s">
        <v>48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>
        <v>868687</v>
      </c>
      <c r="P11" s="20">
        <v>941168</v>
      </c>
      <c r="Q11" s="20">
        <v>996347</v>
      </c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</row>
    <row r="12" spans="1:35" x14ac:dyDescent="0.25">
      <c r="B12" t="s">
        <v>49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>
        <v>549695</v>
      </c>
      <c r="P12" s="19">
        <v>586323</v>
      </c>
      <c r="Q12" s="19">
        <v>598285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</row>
    <row r="13" spans="1:35" x14ac:dyDescent="0.25">
      <c r="B13" t="s">
        <v>50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>
        <f t="shared" ref="O13:P13" si="0">+O11-O12</f>
        <v>318992</v>
      </c>
      <c r="P13" s="19">
        <f t="shared" si="0"/>
        <v>354845</v>
      </c>
      <c r="Q13" s="19">
        <f>+Q11-Q12</f>
        <v>398062</v>
      </c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</row>
    <row r="14" spans="1:35" x14ac:dyDescent="0.25">
      <c r="B14" t="s">
        <v>51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>
        <v>56744</v>
      </c>
      <c r="P14" s="19">
        <v>52256</v>
      </c>
      <c r="Q14" s="19">
        <v>57151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</row>
    <row r="15" spans="1:35" x14ac:dyDescent="0.25">
      <c r="B15" t="s">
        <v>52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>
        <v>103496</v>
      </c>
      <c r="P15" s="19">
        <v>115141</v>
      </c>
      <c r="Q15" s="19">
        <v>144021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</row>
    <row r="16" spans="1:35" x14ac:dyDescent="0.25">
      <c r="B16" t="s">
        <v>53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>
        <v>42183</v>
      </c>
      <c r="P16" s="19">
        <v>41985</v>
      </c>
      <c r="Q16" s="19">
        <v>44239</v>
      </c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</row>
    <row r="17" spans="2:35" x14ac:dyDescent="0.25">
      <c r="B17" t="s">
        <v>54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>
        <v>13504</v>
      </c>
      <c r="P17" s="19">
        <v>21592</v>
      </c>
      <c r="Q17" s="19">
        <v>6336</v>
      </c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</row>
    <row r="18" spans="2:35" x14ac:dyDescent="0.25">
      <c r="B18" t="s">
        <v>55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>
        <v>2714</v>
      </c>
      <c r="P18" s="19">
        <v>10521</v>
      </c>
      <c r="Q18" s="19">
        <f>6171-761</f>
        <v>5410</v>
      </c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</row>
    <row r="19" spans="2:35" x14ac:dyDescent="0.25">
      <c r="B19" t="s">
        <v>56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>
        <f t="shared" ref="O19:P19" si="1">+O13-SUM(O14:O18)</f>
        <v>100351</v>
      </c>
      <c r="P19" s="19">
        <f t="shared" si="1"/>
        <v>113350</v>
      </c>
      <c r="Q19" s="19">
        <f>+Q13-SUM(Q14:Q18)</f>
        <v>140905</v>
      </c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</row>
    <row r="20" spans="2:35" x14ac:dyDescent="0.25">
      <c r="B20" t="s">
        <v>57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>
        <v>-11071</v>
      </c>
      <c r="P20" s="19">
        <v>-9964</v>
      </c>
      <c r="Q20" s="19">
        <v>20759</v>
      </c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</row>
    <row r="21" spans="2:35" x14ac:dyDescent="0.25">
      <c r="B21" t="s">
        <v>58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>
        <v>5918</v>
      </c>
      <c r="P21" s="19">
        <v>7947</v>
      </c>
      <c r="Q21" s="19">
        <v>9596</v>
      </c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</row>
    <row r="22" spans="2:35" x14ac:dyDescent="0.25">
      <c r="B22" t="s">
        <v>59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>
        <v>5823</v>
      </c>
      <c r="P22" s="19">
        <v>6157</v>
      </c>
      <c r="Q22" s="19">
        <v>3387</v>
      </c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</row>
    <row r="23" spans="2:35" x14ac:dyDescent="0.25">
      <c r="B23" t="s">
        <v>60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>
        <f t="shared" ref="O23:P23" si="2">+O19+O20-O21+O22</f>
        <v>89185</v>
      </c>
      <c r="P23" s="19">
        <f t="shared" si="2"/>
        <v>101596</v>
      </c>
      <c r="Q23" s="19">
        <f>+Q19+Q20-Q21+Q22</f>
        <v>155455</v>
      </c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</row>
    <row r="24" spans="2:35" x14ac:dyDescent="0.25">
      <c r="B24" t="s">
        <v>62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>
        <v>15549</v>
      </c>
      <c r="P24" s="19">
        <v>22529</v>
      </c>
      <c r="Q24" s="19">
        <v>35445</v>
      </c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</row>
    <row r="25" spans="2:35" x14ac:dyDescent="0.25">
      <c r="B25" t="s">
        <v>63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>
        <f>-8063+7210-274</f>
        <v>-1127</v>
      </c>
      <c r="P25" s="19">
        <f>-7735+8677-268</f>
        <v>674</v>
      </c>
      <c r="Q25" s="19">
        <f>5966+4133-639</f>
        <v>9460</v>
      </c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</row>
    <row r="26" spans="2:35" x14ac:dyDescent="0.25">
      <c r="B26" t="s">
        <v>61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>
        <f t="shared" ref="O26:P26" si="3">+O23-O24+O25</f>
        <v>72509</v>
      </c>
      <c r="P26" s="19">
        <f t="shared" si="3"/>
        <v>79741</v>
      </c>
      <c r="Q26" s="19">
        <f>+Q23-Q24+Q25</f>
        <v>129470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</row>
    <row r="27" spans="2:35" x14ac:dyDescent="0.25"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2:35" x14ac:dyDescent="0.25">
      <c r="B28" t="s">
        <v>64</v>
      </c>
      <c r="C28" s="19"/>
      <c r="D28" s="19"/>
      <c r="E28" s="19"/>
      <c r="F28" s="19"/>
      <c r="G28" s="19"/>
      <c r="H28" s="19"/>
      <c r="I28" s="19"/>
      <c r="J28" s="19"/>
      <c r="K28" s="19"/>
      <c r="L28" s="21" t="e">
        <f t="shared" ref="L28" si="4">+L26/L29</f>
        <v>#DIV/0!</v>
      </c>
      <c r="M28" s="21" t="e">
        <f t="shared" ref="M28" si="5">+M26/M29</f>
        <v>#DIV/0!</v>
      </c>
      <c r="N28" s="21" t="e">
        <f t="shared" ref="N28" si="6">+N26/N29</f>
        <v>#DIV/0!</v>
      </c>
      <c r="O28" s="21">
        <f t="shared" ref="O28:P28" si="7">+O26/O29</f>
        <v>3.456101048617731</v>
      </c>
      <c r="P28" s="21">
        <f t="shared" si="7"/>
        <v>3.951095035179863</v>
      </c>
      <c r="Q28" s="21">
        <f>+Q26/Q29</f>
        <v>6.8900005321696556</v>
      </c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</row>
    <row r="29" spans="2:35" x14ac:dyDescent="0.25">
      <c r="B29" t="s">
        <v>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>
        <v>20980</v>
      </c>
      <c r="P29" s="19">
        <v>20182</v>
      </c>
      <c r="Q29" s="19">
        <v>18791</v>
      </c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</row>
    <row r="30" spans="2:35" x14ac:dyDescent="0.25"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</row>
    <row r="31" spans="2:35" x14ac:dyDescent="0.25">
      <c r="B31" t="s">
        <v>68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3" t="e">
        <f t="shared" ref="O31:Q31" si="8">+O3/N3-1</f>
        <v>#DIV/0!</v>
      </c>
      <c r="P31" s="23">
        <f t="shared" si="8"/>
        <v>5.2484717066063835E-2</v>
      </c>
      <c r="Q31" s="23">
        <f>+Q3/P3-1</f>
        <v>3.4339481205721833E-2</v>
      </c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</row>
    <row r="32" spans="2:35" x14ac:dyDescent="0.25">
      <c r="B32" t="s">
        <v>69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3" t="e">
        <f t="shared" ref="O32:Q38" si="9">+O4/N4-1</f>
        <v>#DIV/0!</v>
      </c>
      <c r="P32" s="23">
        <f t="shared" si="9"/>
        <v>0.45516693614727832</v>
      </c>
      <c r="Q32" s="23">
        <f t="shared" si="9"/>
        <v>0.28949882063977861</v>
      </c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</row>
    <row r="33" spans="2:35" x14ac:dyDescent="0.25">
      <c r="B33" t="s">
        <v>70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3" t="e">
        <f t="shared" si="9"/>
        <v>#DIV/0!</v>
      </c>
      <c r="P33" s="23">
        <f t="shared" si="9"/>
        <v>2.7797907185715509E-2</v>
      </c>
      <c r="Q33" s="23">
        <f t="shared" si="9"/>
        <v>0.10955684659785292</v>
      </c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</row>
    <row r="34" spans="2:35" x14ac:dyDescent="0.25">
      <c r="B34" t="s">
        <v>71</v>
      </c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3" t="e">
        <f t="shared" si="9"/>
        <v>#DIV/0!</v>
      </c>
      <c r="P34" s="23">
        <f t="shared" si="9"/>
        <v>0.27747961605944882</v>
      </c>
      <c r="Q34" s="23">
        <f t="shared" si="9"/>
        <v>2.2742880226216844E-2</v>
      </c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</row>
    <row r="35" spans="2:35" x14ac:dyDescent="0.25">
      <c r="B35" t="s">
        <v>72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3" t="e">
        <f t="shared" si="9"/>
        <v>#DIV/0!</v>
      </c>
      <c r="P35" s="23">
        <f t="shared" si="9"/>
        <v>-0.1084441529011867</v>
      </c>
      <c r="Q35" s="23">
        <f t="shared" si="9"/>
        <v>0.12163472793552055</v>
      </c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</row>
    <row r="36" spans="2:35" x14ac:dyDescent="0.25">
      <c r="B36" t="s">
        <v>73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3" t="e">
        <f t="shared" si="9"/>
        <v>#DIV/0!</v>
      </c>
      <c r="P36" s="23">
        <f t="shared" si="9"/>
        <v>0.14644328779006721</v>
      </c>
      <c r="Q36" s="23">
        <f t="shared" si="9"/>
        <v>5.3062189642941515E-2</v>
      </c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</row>
    <row r="37" spans="2:35" x14ac:dyDescent="0.25">
      <c r="B37" t="s">
        <v>74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3" t="e">
        <f t="shared" si="9"/>
        <v>#DIV/0!</v>
      </c>
      <c r="P37" s="23">
        <f t="shared" si="9"/>
        <v>-2.4270096136773001E-2</v>
      </c>
      <c r="Q37" s="23">
        <f t="shared" si="9"/>
        <v>7.2468816779406309E-2</v>
      </c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</row>
    <row r="38" spans="2:35" x14ac:dyDescent="0.25">
      <c r="B38" s="1" t="s">
        <v>75</v>
      </c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4" t="e">
        <f t="shared" ref="O38:Q38" si="10">+O11/N11-1</f>
        <v>#DIV/0!</v>
      </c>
      <c r="P38" s="24">
        <f t="shared" si="10"/>
        <v>8.3437417619925291E-2</v>
      </c>
      <c r="Q38" s="24">
        <f>+Q11/P11-1</f>
        <v>5.8628215153936347E-2</v>
      </c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</row>
    <row r="39" spans="2:35" x14ac:dyDescent="0.25">
      <c r="B39" t="s">
        <v>76</v>
      </c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3">
        <f t="shared" ref="O39:Q39" si="11">+O13/O11</f>
        <v>0.36721166542149242</v>
      </c>
      <c r="P39" s="23">
        <f t="shared" si="11"/>
        <v>0.37702620573585161</v>
      </c>
      <c r="Q39" s="23">
        <f>+Q13/Q11</f>
        <v>0.39952145186365795</v>
      </c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</row>
    <row r="40" spans="2:35" x14ac:dyDescent="0.25">
      <c r="B40" t="s">
        <v>77</v>
      </c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3">
        <f t="shared" ref="O40:Q40" si="12">+O19/O11</f>
        <v>0.1155203197469284</v>
      </c>
      <c r="P40" s="23">
        <f t="shared" si="12"/>
        <v>0.12043545891913027</v>
      </c>
      <c r="Q40" s="23">
        <f>+Q19/Q11</f>
        <v>0.14142161315284735</v>
      </c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</row>
    <row r="41" spans="2:35" x14ac:dyDescent="0.25">
      <c r="B41" t="s">
        <v>78</v>
      </c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3">
        <f t="shared" ref="O41:Q41" si="13">+O24/O23</f>
        <v>0.17434546168077591</v>
      </c>
      <c r="P41" s="23">
        <f t="shared" si="13"/>
        <v>0.22175085633292649</v>
      </c>
      <c r="Q41" s="23">
        <f>+Q24/Q23</f>
        <v>0.22800810523945836</v>
      </c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</row>
    <row r="42" spans="2:35" x14ac:dyDescent="0.25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2:35" x14ac:dyDescent="0.25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</row>
    <row r="44" spans="2:35" x14ac:dyDescent="0.25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</row>
    <row r="45" spans="2:35" x14ac:dyDescent="0.25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2:35" x14ac:dyDescent="0.25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spans="2:35" x14ac:dyDescent="0.25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</row>
    <row r="48" spans="2:35" x14ac:dyDescent="0.25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3:35" x14ac:dyDescent="0.25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3:35" x14ac:dyDescent="0.25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</row>
    <row r="51" spans="3:35" x14ac:dyDescent="0.25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</row>
    <row r="52" spans="3:35" x14ac:dyDescent="0.25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</row>
    <row r="53" spans="3:35" x14ac:dyDescent="0.25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</row>
    <row r="54" spans="3:35" x14ac:dyDescent="0.25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spans="3:35" x14ac:dyDescent="0.25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spans="3:35" x14ac:dyDescent="0.25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spans="3:35" x14ac:dyDescent="0.25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spans="3:35" x14ac:dyDescent="0.25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3:35" x14ac:dyDescent="0.25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3:35" x14ac:dyDescent="0.25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3:35" x14ac:dyDescent="0.25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3:35" x14ac:dyDescent="0.25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3:35" x14ac:dyDescent="0.25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3:35" x14ac:dyDescent="0.25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3:35" x14ac:dyDescent="0.25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spans="3:35" x14ac:dyDescent="0.25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spans="3:35" x14ac:dyDescent="0.25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</row>
    <row r="68" spans="3:35" x14ac:dyDescent="0.25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spans="3:35" x14ac:dyDescent="0.25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3:35" x14ac:dyDescent="0.25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3:35" x14ac:dyDescent="0.25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3:35" x14ac:dyDescent="0.25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3:35" x14ac:dyDescent="0.25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3:35" x14ac:dyDescent="0.25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3:35" x14ac:dyDescent="0.25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3:35" x14ac:dyDescent="0.25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3:35" x14ac:dyDescent="0.25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3:35" x14ac:dyDescent="0.25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3:35" x14ac:dyDescent="0.25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3:35" x14ac:dyDescent="0.25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3:35" x14ac:dyDescent="0.25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3:35" x14ac:dyDescent="0.25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3:35" x14ac:dyDescent="0.25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3:35" x14ac:dyDescent="0.25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3:35" x14ac:dyDescent="0.25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3:35" x14ac:dyDescent="0.25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3:35" x14ac:dyDescent="0.25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3:35" x14ac:dyDescent="0.25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3:35" x14ac:dyDescent="0.25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3:35" x14ac:dyDescent="0.25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3:35" x14ac:dyDescent="0.25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spans="3:35" x14ac:dyDescent="0.25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3:35" x14ac:dyDescent="0.25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 spans="3:35" x14ac:dyDescent="0.25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</row>
    <row r="95" spans="3:35" x14ac:dyDescent="0.25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3:35" x14ac:dyDescent="0.25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3:35" x14ac:dyDescent="0.25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 spans="3:35" x14ac:dyDescent="0.25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</row>
    <row r="99" spans="3:35" x14ac:dyDescent="0.25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 spans="3:35" x14ac:dyDescent="0.25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</row>
    <row r="101" spans="3:35" x14ac:dyDescent="0.25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spans="3:35" x14ac:dyDescent="0.25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</row>
    <row r="103" spans="3:35" x14ac:dyDescent="0.25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3:35" x14ac:dyDescent="0.25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</row>
    <row r="105" spans="3:35" x14ac:dyDescent="0.25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</row>
    <row r="106" spans="3:35" x14ac:dyDescent="0.25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</row>
    <row r="107" spans="3:35" x14ac:dyDescent="0.25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</row>
    <row r="108" spans="3:35" x14ac:dyDescent="0.25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</row>
    <row r="109" spans="3:35" x14ac:dyDescent="0.25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</row>
    <row r="110" spans="3:35" x14ac:dyDescent="0.25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</row>
    <row r="111" spans="3:35" x14ac:dyDescent="0.25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</row>
    <row r="112" spans="3:35" x14ac:dyDescent="0.25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</row>
    <row r="113" spans="3:35" x14ac:dyDescent="0.25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</row>
    <row r="114" spans="3:35" x14ac:dyDescent="0.25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</row>
    <row r="115" spans="3:35" x14ac:dyDescent="0.25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</row>
    <row r="116" spans="3:35" x14ac:dyDescent="0.25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</row>
    <row r="117" spans="3:35" x14ac:dyDescent="0.25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</row>
    <row r="118" spans="3:35" x14ac:dyDescent="0.25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</row>
    <row r="119" spans="3:35" x14ac:dyDescent="0.25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</row>
    <row r="120" spans="3:35" x14ac:dyDescent="0.25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</row>
    <row r="121" spans="3:35" x14ac:dyDescent="0.25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</row>
    <row r="122" spans="3:35" x14ac:dyDescent="0.25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</row>
    <row r="123" spans="3:35" x14ac:dyDescent="0.25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</row>
    <row r="124" spans="3:35" x14ac:dyDescent="0.25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</row>
    <row r="125" spans="3:35" x14ac:dyDescent="0.25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</row>
    <row r="126" spans="3:35" x14ac:dyDescent="0.25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</row>
    <row r="127" spans="3:35" x14ac:dyDescent="0.25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</row>
    <row r="128" spans="3:35" x14ac:dyDescent="0.25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</row>
    <row r="129" spans="3:35" x14ac:dyDescent="0.25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</row>
    <row r="130" spans="3:35" x14ac:dyDescent="0.25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</row>
    <row r="131" spans="3:35" x14ac:dyDescent="0.25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</row>
    <row r="132" spans="3:35" x14ac:dyDescent="0.25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</row>
    <row r="133" spans="3:35" x14ac:dyDescent="0.25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</row>
    <row r="134" spans="3:35" x14ac:dyDescent="0.25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</row>
    <row r="135" spans="3:35" x14ac:dyDescent="0.25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</row>
    <row r="136" spans="3:35" x14ac:dyDescent="0.25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</row>
    <row r="137" spans="3:35" x14ac:dyDescent="0.25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</row>
    <row r="138" spans="3:35" x14ac:dyDescent="0.25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</row>
    <row r="139" spans="3:35" x14ac:dyDescent="0.25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</row>
    <row r="140" spans="3:35" x14ac:dyDescent="0.25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</row>
    <row r="141" spans="3:35" x14ac:dyDescent="0.25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</row>
    <row r="142" spans="3:35" x14ac:dyDescent="0.25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</row>
    <row r="143" spans="3:35" x14ac:dyDescent="0.25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</row>
    <row r="144" spans="3:35" x14ac:dyDescent="0.25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</row>
    <row r="145" spans="3:35" x14ac:dyDescent="0.25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</row>
    <row r="146" spans="3:35" x14ac:dyDescent="0.25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</row>
    <row r="147" spans="3:35" x14ac:dyDescent="0.25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</row>
    <row r="148" spans="3:35" x14ac:dyDescent="0.25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</row>
    <row r="149" spans="3:35" x14ac:dyDescent="0.25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</row>
    <row r="150" spans="3:35" x14ac:dyDescent="0.25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</row>
    <row r="151" spans="3:35" x14ac:dyDescent="0.25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</row>
    <row r="152" spans="3:35" x14ac:dyDescent="0.25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</row>
    <row r="153" spans="3:35" x14ac:dyDescent="0.25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</row>
    <row r="154" spans="3:35" x14ac:dyDescent="0.25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</row>
    <row r="155" spans="3:35" x14ac:dyDescent="0.25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</row>
    <row r="156" spans="3:35" x14ac:dyDescent="0.25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</row>
    <row r="157" spans="3:35" x14ac:dyDescent="0.25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</row>
    <row r="158" spans="3:35" x14ac:dyDescent="0.25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</row>
    <row r="159" spans="3:35" x14ac:dyDescent="0.25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</row>
    <row r="160" spans="3:35" x14ac:dyDescent="0.25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</row>
    <row r="161" spans="3:35" x14ac:dyDescent="0.25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</row>
    <row r="162" spans="3:35" x14ac:dyDescent="0.25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</row>
    <row r="163" spans="3:35" x14ac:dyDescent="0.25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</row>
    <row r="164" spans="3:35" x14ac:dyDescent="0.25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</row>
    <row r="165" spans="3:35" x14ac:dyDescent="0.25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</row>
    <row r="166" spans="3:35" x14ac:dyDescent="0.25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</row>
    <row r="167" spans="3:35" x14ac:dyDescent="0.25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</row>
    <row r="168" spans="3:35" x14ac:dyDescent="0.25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</row>
    <row r="169" spans="3:35" x14ac:dyDescent="0.25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</row>
    <row r="170" spans="3:35" x14ac:dyDescent="0.25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</row>
    <row r="171" spans="3:35" x14ac:dyDescent="0.25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</row>
    <row r="172" spans="3:35" x14ac:dyDescent="0.25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</row>
    <row r="173" spans="3:35" x14ac:dyDescent="0.25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</row>
    <row r="174" spans="3:35" x14ac:dyDescent="0.25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</row>
    <row r="175" spans="3:35" x14ac:dyDescent="0.25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</row>
    <row r="176" spans="3:35" x14ac:dyDescent="0.25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</row>
    <row r="177" spans="3:35" x14ac:dyDescent="0.25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</row>
    <row r="178" spans="3:35" x14ac:dyDescent="0.25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</row>
    <row r="179" spans="3:35" x14ac:dyDescent="0.25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</row>
    <row r="180" spans="3:35" x14ac:dyDescent="0.25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</row>
    <row r="181" spans="3:35" x14ac:dyDescent="0.25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</row>
    <row r="182" spans="3:35" x14ac:dyDescent="0.25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</row>
    <row r="183" spans="3:35" x14ac:dyDescent="0.25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</row>
    <row r="184" spans="3:35" x14ac:dyDescent="0.25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</row>
    <row r="185" spans="3:35" x14ac:dyDescent="0.25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</row>
    <row r="186" spans="3:35" x14ac:dyDescent="0.25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</row>
    <row r="187" spans="3:35" x14ac:dyDescent="0.25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</row>
  </sheetData>
  <hyperlinks>
    <hyperlink ref="A1" location="Main!A1" display="Main" xr:uid="{F74E031A-ED5F-4640-BE0D-658A600B07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2025-01-10T16:07:04Z</dcterms:created>
  <dcterms:modified xsi:type="dcterms:W3CDTF">2025-08-21T11:54:50Z</dcterms:modified>
</cp:coreProperties>
</file>