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B51CA540-26C9-4A3B-8D55-3C7BB0CCD936}" xr6:coauthVersionLast="47" xr6:coauthVersionMax="47" xr10:uidLastSave="{00000000-0000-0000-0000-000000000000}"/>
  <bookViews>
    <workbookView xWindow="19095" yWindow="0" windowWidth="19410" windowHeight="20925" activeTab="1" xr2:uid="{00763B7E-4695-4F3F-9F45-9F6C40DC75D1}"/>
  </bookViews>
  <sheets>
    <sheet name="Main" sheetId="1" r:id="rId1"/>
    <sheet name="Financia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3" i="2" l="1"/>
  <c r="U33" i="2"/>
  <c r="T33" i="2"/>
  <c r="S33" i="2"/>
  <c r="R33" i="2"/>
  <c r="Q33" i="2"/>
  <c r="P33" i="2"/>
  <c r="V32" i="2"/>
  <c r="U32" i="2"/>
  <c r="T32" i="2"/>
  <c r="S32" i="2"/>
  <c r="R32" i="2"/>
  <c r="Q32" i="2"/>
  <c r="P32" i="2"/>
  <c r="V31" i="2"/>
  <c r="U31" i="2"/>
  <c r="T31" i="2"/>
  <c r="S31" i="2"/>
  <c r="R31" i="2"/>
  <c r="Q31" i="2"/>
  <c r="P31" i="2"/>
  <c r="N33" i="2"/>
  <c r="M33" i="2"/>
  <c r="L33" i="2"/>
  <c r="N32" i="2"/>
  <c r="M32" i="2"/>
  <c r="L32" i="2"/>
  <c r="N31" i="2"/>
  <c r="M31" i="2"/>
  <c r="L31" i="2"/>
  <c r="J33" i="2"/>
  <c r="I33" i="2"/>
  <c r="H33" i="2"/>
  <c r="G33" i="2"/>
  <c r="F33" i="2"/>
  <c r="E33" i="2"/>
  <c r="D33" i="2"/>
  <c r="C33" i="2"/>
  <c r="J32" i="2"/>
  <c r="I32" i="2"/>
  <c r="H32" i="2"/>
  <c r="G32" i="2"/>
  <c r="F32" i="2"/>
  <c r="E32" i="2"/>
  <c r="D32" i="2"/>
  <c r="C32" i="2"/>
  <c r="J31" i="2"/>
  <c r="I31" i="2"/>
  <c r="H31" i="2"/>
  <c r="G31" i="2"/>
  <c r="F31" i="2"/>
  <c r="E31" i="2"/>
  <c r="D31" i="2"/>
  <c r="C31" i="2"/>
  <c r="K33" i="2"/>
  <c r="K32" i="2"/>
  <c r="K31" i="2"/>
  <c r="J30" i="2"/>
  <c r="I30" i="2"/>
  <c r="H30" i="2"/>
  <c r="G30" i="2"/>
  <c r="J29" i="2"/>
  <c r="I29" i="2"/>
  <c r="H29" i="2"/>
  <c r="G29" i="2"/>
  <c r="J28" i="2"/>
  <c r="I28" i="2"/>
  <c r="H28" i="2"/>
  <c r="G28" i="2"/>
  <c r="J27" i="2"/>
  <c r="I27" i="2"/>
  <c r="H27" i="2"/>
  <c r="G27" i="2"/>
  <c r="J26" i="2"/>
  <c r="I26" i="2"/>
  <c r="H26" i="2"/>
  <c r="G26" i="2"/>
  <c r="J25" i="2"/>
  <c r="I25" i="2"/>
  <c r="H25" i="2"/>
  <c r="G25" i="2"/>
  <c r="N30" i="2"/>
  <c r="M30" i="2"/>
  <c r="L30" i="2"/>
  <c r="N29" i="2"/>
  <c r="M29" i="2"/>
  <c r="L29" i="2"/>
  <c r="N28" i="2"/>
  <c r="M28" i="2"/>
  <c r="L28" i="2"/>
  <c r="N27" i="2"/>
  <c r="M27" i="2"/>
  <c r="L27" i="2"/>
  <c r="N26" i="2"/>
  <c r="M26" i="2"/>
  <c r="L26" i="2"/>
  <c r="N25" i="2"/>
  <c r="M25" i="2"/>
  <c r="L25" i="2"/>
  <c r="K30" i="2"/>
  <c r="K29" i="2"/>
  <c r="K28" i="2"/>
  <c r="K27" i="2"/>
  <c r="K26" i="2"/>
  <c r="K25" i="2"/>
  <c r="K22" i="2"/>
  <c r="J22" i="2"/>
  <c r="K20" i="2"/>
  <c r="K18" i="2"/>
  <c r="K16" i="2"/>
  <c r="K10" i="2"/>
  <c r="K8" i="2"/>
  <c r="L7" i="1"/>
  <c r="L6" i="1"/>
  <c r="H17" i="2"/>
  <c r="D17" i="2"/>
  <c r="G8" i="2"/>
  <c r="G10" i="2" s="1"/>
  <c r="G16" i="2" s="1"/>
  <c r="G18" i="2" s="1"/>
  <c r="G20" i="2" s="1"/>
  <c r="G22" i="2" s="1"/>
  <c r="F8" i="2"/>
  <c r="F10" i="2" s="1"/>
  <c r="F16" i="2" s="1"/>
  <c r="F18" i="2" s="1"/>
  <c r="F20" i="2" s="1"/>
  <c r="F22" i="2" s="1"/>
  <c r="E8" i="2"/>
  <c r="E10" i="2" s="1"/>
  <c r="E16" i="2" s="1"/>
  <c r="E18" i="2" s="1"/>
  <c r="E20" i="2" s="1"/>
  <c r="E22" i="2" s="1"/>
  <c r="D8" i="2"/>
  <c r="D10" i="2" s="1"/>
  <c r="D16" i="2" s="1"/>
  <c r="D18" i="2" s="1"/>
  <c r="D20" i="2" s="1"/>
  <c r="D22" i="2" s="1"/>
  <c r="C8" i="2"/>
  <c r="C10" i="2" s="1"/>
  <c r="C16" i="2" s="1"/>
  <c r="C18" i="2" s="1"/>
  <c r="C20" i="2" s="1"/>
  <c r="C22" i="2" s="1"/>
  <c r="J8" i="2"/>
  <c r="J10" i="2" s="1"/>
  <c r="J16" i="2" s="1"/>
  <c r="J18" i="2" s="1"/>
  <c r="J20" i="2" s="1"/>
  <c r="I8" i="2"/>
  <c r="I10" i="2" s="1"/>
  <c r="I16" i="2" s="1"/>
  <c r="I18" i="2" s="1"/>
  <c r="I20" i="2" s="1"/>
  <c r="I22" i="2" s="1"/>
  <c r="H8" i="2"/>
  <c r="H10" i="2" s="1"/>
  <c r="H16" i="2" s="1"/>
  <c r="H18" i="2" s="1"/>
  <c r="H20" i="2" s="1"/>
  <c r="H22" i="2" s="1"/>
  <c r="R30" i="2"/>
  <c r="Q30" i="2"/>
  <c r="U29" i="2"/>
  <c r="T29" i="2"/>
  <c r="S29" i="2"/>
  <c r="R29" i="2"/>
  <c r="Q29" i="2"/>
  <c r="U28" i="2"/>
  <c r="T28" i="2"/>
  <c r="S28" i="2"/>
  <c r="R28" i="2"/>
  <c r="Q28" i="2"/>
  <c r="U27" i="2"/>
  <c r="T27" i="2"/>
  <c r="S27" i="2"/>
  <c r="R27" i="2"/>
  <c r="Q27" i="2"/>
  <c r="U26" i="2"/>
  <c r="T26" i="2"/>
  <c r="S26" i="2"/>
  <c r="R26" i="2"/>
  <c r="Q26" i="2"/>
  <c r="U25" i="2"/>
  <c r="T25" i="2"/>
  <c r="S25" i="2"/>
  <c r="R25" i="2"/>
  <c r="Q25" i="2"/>
  <c r="V29" i="2"/>
  <c r="V28" i="2"/>
  <c r="V27" i="2"/>
  <c r="V26" i="2"/>
  <c r="V25" i="2"/>
  <c r="L5" i="1"/>
  <c r="V67" i="2"/>
  <c r="V60" i="2"/>
  <c r="V51" i="2"/>
  <c r="V42" i="2"/>
  <c r="T17" i="2"/>
  <c r="U17" i="2"/>
  <c r="U8" i="2"/>
  <c r="T8" i="2"/>
  <c r="T10" i="2" s="1"/>
  <c r="T16" i="2" s="1"/>
  <c r="S8" i="2"/>
  <c r="R8" i="2"/>
  <c r="Q8" i="2"/>
  <c r="Q10" i="2" s="1"/>
  <c r="Q16" i="2" s="1"/>
  <c r="Q18" i="2" s="1"/>
  <c r="Q20" i="2" s="1"/>
  <c r="P8" i="2"/>
  <c r="P10" i="2" s="1"/>
  <c r="P16" i="2" s="1"/>
  <c r="P18" i="2" s="1"/>
  <c r="P20" i="2" s="1"/>
  <c r="V17" i="2"/>
  <c r="V14" i="2"/>
  <c r="V8" i="2"/>
  <c r="V10" i="2" s="1"/>
  <c r="V16" i="2" s="1"/>
  <c r="L8" i="1" l="1"/>
  <c r="S30" i="2"/>
  <c r="U30" i="2"/>
  <c r="T30" i="2"/>
  <c r="T18" i="2"/>
  <c r="T20" i="2" s="1"/>
  <c r="T23" i="2" s="1"/>
  <c r="R10" i="2"/>
  <c r="R16" i="2" s="1"/>
  <c r="R18" i="2" s="1"/>
  <c r="R20" i="2" s="1"/>
  <c r="U10" i="2"/>
  <c r="V53" i="2"/>
  <c r="V18" i="2"/>
  <c r="V20" i="2" s="1"/>
  <c r="V23" i="2" s="1"/>
  <c r="V30" i="2"/>
  <c r="V69" i="2"/>
  <c r="V73" i="2" s="1"/>
  <c r="S10" i="2"/>
  <c r="U16" i="2" l="1"/>
  <c r="U18" i="2" s="1"/>
  <c r="U20" i="2" s="1"/>
  <c r="U23" i="2" s="1"/>
  <c r="S16" i="2"/>
  <c r="S18" i="2" s="1"/>
  <c r="S20" i="2" s="1"/>
</calcChain>
</file>

<file path=xl/sharedStrings.xml><?xml version="1.0" encoding="utf-8"?>
<sst xmlns="http://schemas.openxmlformats.org/spreadsheetml/2006/main" count="117" uniqueCount="102">
  <si>
    <t>Take Two Interactive</t>
  </si>
  <si>
    <t>Price</t>
  </si>
  <si>
    <t>Shares</t>
  </si>
  <si>
    <t>MC</t>
  </si>
  <si>
    <t>Cash</t>
  </si>
  <si>
    <t>Debt</t>
  </si>
  <si>
    <t>EV</t>
  </si>
  <si>
    <t>Main</t>
  </si>
  <si>
    <t>Q124</t>
  </si>
  <si>
    <t>Q224</t>
  </si>
  <si>
    <t>Q324</t>
  </si>
  <si>
    <t>Q424</t>
  </si>
  <si>
    <t>FY19</t>
  </si>
  <si>
    <t>FY18</t>
  </si>
  <si>
    <t>FY20</t>
  </si>
  <si>
    <t>FY21</t>
  </si>
  <si>
    <t>FY22</t>
  </si>
  <si>
    <t>FY23</t>
  </si>
  <si>
    <t>FY24</t>
  </si>
  <si>
    <t>Games</t>
  </si>
  <si>
    <t>Advertising</t>
  </si>
  <si>
    <t>Revenue</t>
  </si>
  <si>
    <t>TTWO</t>
  </si>
  <si>
    <t>SEC</t>
  </si>
  <si>
    <t>Rockstar Games, 2K, Private Division, Zygna</t>
  </si>
  <si>
    <t>FY25</t>
  </si>
  <si>
    <t>COGS</t>
  </si>
  <si>
    <t>Gross Profit</t>
  </si>
  <si>
    <t>R&amp;D</t>
  </si>
  <si>
    <t>Marketing</t>
  </si>
  <si>
    <t>General and Administrative</t>
  </si>
  <si>
    <t>D&amp;A</t>
  </si>
  <si>
    <t>Operating Income</t>
  </si>
  <si>
    <t>Financial Result</t>
  </si>
  <si>
    <t>Pretax Income</t>
  </si>
  <si>
    <t>Income Tax</t>
  </si>
  <si>
    <t>Net Income</t>
  </si>
  <si>
    <t>EPS</t>
  </si>
  <si>
    <t>Q125</t>
  </si>
  <si>
    <t>Q225</t>
  </si>
  <si>
    <t>Q325</t>
  </si>
  <si>
    <t>Q425</t>
  </si>
  <si>
    <t>Revenue Growth</t>
  </si>
  <si>
    <t>Gross Margin</t>
  </si>
  <si>
    <t>Cash and Cash Equivalents</t>
  </si>
  <si>
    <t>Short-Term Investments</t>
  </si>
  <si>
    <t>Restricted Cash</t>
  </si>
  <si>
    <t>Accounts Receivables</t>
  </si>
  <si>
    <t>Contract Assets</t>
  </si>
  <si>
    <t>Prepaid Expneses</t>
  </si>
  <si>
    <t>Current Assets</t>
  </si>
  <si>
    <t>PP&amp;E</t>
  </si>
  <si>
    <t>Leased Assets</t>
  </si>
  <si>
    <t>Software Development and Licenses</t>
  </si>
  <si>
    <t>Goodwill</t>
  </si>
  <si>
    <t>Intangibles</t>
  </si>
  <si>
    <t>Deffered Taxes</t>
  </si>
  <si>
    <t>Non-Current Assets</t>
  </si>
  <si>
    <t>Assets</t>
  </si>
  <si>
    <t>Current Liabilties</t>
  </si>
  <si>
    <t>Other</t>
  </si>
  <si>
    <t>Accounts Payables</t>
  </si>
  <si>
    <t>Accrued Expenses</t>
  </si>
  <si>
    <t>Deffered Revenue</t>
  </si>
  <si>
    <t>Lease Liabilties</t>
  </si>
  <si>
    <t>Short-term Debt</t>
  </si>
  <si>
    <t>Software Development Royalties</t>
  </si>
  <si>
    <t>Deffered Tax Liabilties</t>
  </si>
  <si>
    <t>Non-Current Liabilties</t>
  </si>
  <si>
    <t>Liabilties</t>
  </si>
  <si>
    <t>Equity</t>
  </si>
  <si>
    <t>Equity &amp; Liabilties</t>
  </si>
  <si>
    <t>https://www.take2games.com/</t>
  </si>
  <si>
    <t>Rockstar Games:</t>
  </si>
  <si>
    <t>GTA 6</t>
  </si>
  <si>
    <t xml:space="preserve">GTA 5, Red Dead Redemption II, Red Dead Redemption, LA Noire, Bully, Max Payne, Midnight Club, Beaterator, Manhunt, Table Tenis, </t>
  </si>
  <si>
    <t>Games:</t>
  </si>
  <si>
    <t>Upcoming:</t>
  </si>
  <si>
    <t>Private Division</t>
  </si>
  <si>
    <t>Tales of the Shire</t>
  </si>
  <si>
    <t>No Rest for the Wicked, Pennys Big Breakawy, After Us, Kerbal Space Program 2, The Outer Worlds, Ancestors, Desintegration and other</t>
  </si>
  <si>
    <t>2K</t>
  </si>
  <si>
    <t>Civilization VII, NBA 2025, Topspin 2025, WWE 2024, Lego 2K Drive, Bordelands, Marvel Midnight Suns, PGA Tour 2023, Mafia, XCOM</t>
  </si>
  <si>
    <t>Zygna</t>
  </si>
  <si>
    <t>Star Wars Hunters, Farm Vile 3, Harry Potter Puzzles and Spells, GoT Slots Casino, Words with 2 Friends, Zygna Poker, CSR 2, Merge Dragons World Chef</t>
  </si>
  <si>
    <t>Console</t>
  </si>
  <si>
    <t>Mobile</t>
  </si>
  <si>
    <t>PC</t>
  </si>
  <si>
    <t>numbers in mio USD</t>
  </si>
  <si>
    <t>Mobile Growth</t>
  </si>
  <si>
    <t>Console Growth</t>
  </si>
  <si>
    <t>PC Growth</t>
  </si>
  <si>
    <t>Games Growth</t>
  </si>
  <si>
    <t>Advertising Growth</t>
  </si>
  <si>
    <t>Operating Margin</t>
  </si>
  <si>
    <t>Tax Rate</t>
  </si>
  <si>
    <t>Restructure Expenses</t>
  </si>
  <si>
    <t>FQ126</t>
  </si>
  <si>
    <t>Q126</t>
  </si>
  <si>
    <t>Q226</t>
  </si>
  <si>
    <t>Q326</t>
  </si>
  <si>
    <t>Q426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</si>
</sst>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_ ;\-#,##0.0\ "/>
    <numFmt numFmtId="165" formatCode="#,##0.0;\(#,##0.0\)"/>
    <numFmt numFmtId="166" formatCode="#,##0_ ;\-#,##0\ "/>
    <numFmt numFmtId="167" formatCode="#,##0.00;\(#,##0.00\)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1"/>
    <xf numFmtId="0" fontId="0" fillId="0" borderId="0" xfId="0" applyAlignment="1">
      <alignment horizontal="right"/>
    </xf>
    <xf numFmtId="165" fontId="0" fillId="0" borderId="0" xfId="0" applyNumberFormat="1"/>
    <xf numFmtId="165" fontId="1" fillId="0" borderId="0" xfId="0" applyNumberFormat="1" applyFont="1"/>
    <xf numFmtId="9" fontId="0" fillId="0" borderId="0" xfId="2" applyFont="1"/>
    <xf numFmtId="0" fontId="4" fillId="0" borderId="0" xfId="0" applyFont="1"/>
    <xf numFmtId="166" fontId="0" fillId="0" borderId="0" xfId="0" applyNumberFormat="1"/>
    <xf numFmtId="167" fontId="0" fillId="0" borderId="0" xfId="0" applyNumberFormat="1"/>
    <xf numFmtId="9" fontId="1" fillId="0" borderId="0" xfId="2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c.gov/edgar/browse/?CIK=946581&amp;owner=exclu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5FA06-E6FB-49D8-8A1E-09CEAAA93619}">
  <dimension ref="A1:M30"/>
  <sheetViews>
    <sheetView topLeftCell="E1" zoomScale="200" zoomScaleNormal="200" workbookViewId="0">
      <selection activeCell="L8" sqref="L8"/>
    </sheetView>
  </sheetViews>
  <sheetFormatPr defaultRowHeight="15" x14ac:dyDescent="0.25"/>
  <cols>
    <col min="1" max="1" width="4.42578125" customWidth="1"/>
  </cols>
  <sheetData>
    <row r="1" spans="1:13" x14ac:dyDescent="0.25">
      <c r="A1" s="1" t="s">
        <v>0</v>
      </c>
    </row>
    <row r="2" spans="1:13" x14ac:dyDescent="0.25">
      <c r="A2" t="s">
        <v>88</v>
      </c>
    </row>
    <row r="3" spans="1:13" x14ac:dyDescent="0.25">
      <c r="K3" t="s">
        <v>1</v>
      </c>
      <c r="L3" s="2">
        <v>228.01</v>
      </c>
    </row>
    <row r="4" spans="1:13" x14ac:dyDescent="0.25">
      <c r="K4" t="s">
        <v>2</v>
      </c>
      <c r="L4" s="9">
        <v>184.470212</v>
      </c>
      <c r="M4" s="4" t="s">
        <v>97</v>
      </c>
    </row>
    <row r="5" spans="1:13" x14ac:dyDescent="0.25">
      <c r="B5" t="s">
        <v>22</v>
      </c>
      <c r="K5" t="s">
        <v>3</v>
      </c>
      <c r="L5" s="9">
        <f>L3*L4</f>
        <v>42061.053038120001</v>
      </c>
    </row>
    <row r="6" spans="1:13" x14ac:dyDescent="0.25">
      <c r="B6" s="3" t="s">
        <v>23</v>
      </c>
      <c r="C6" t="s">
        <v>72</v>
      </c>
      <c r="K6" t="s">
        <v>4</v>
      </c>
      <c r="L6" s="9">
        <f>2025+10.1</f>
        <v>2035.1</v>
      </c>
      <c r="M6" s="4" t="s">
        <v>97</v>
      </c>
    </row>
    <row r="7" spans="1:13" x14ac:dyDescent="0.25">
      <c r="K7" t="s">
        <v>5</v>
      </c>
      <c r="L7" s="9">
        <f>2516.1+549</f>
        <v>3065.1</v>
      </c>
      <c r="M7" s="4" t="s">
        <v>97</v>
      </c>
    </row>
    <row r="8" spans="1:13" x14ac:dyDescent="0.25">
      <c r="B8" t="s">
        <v>24</v>
      </c>
      <c r="K8" t="s">
        <v>6</v>
      </c>
      <c r="L8" s="9">
        <f>L5-L6+L7</f>
        <v>43091.053038120001</v>
      </c>
    </row>
    <row r="10" spans="1:13" x14ac:dyDescent="0.25">
      <c r="B10" s="1" t="s">
        <v>73</v>
      </c>
    </row>
    <row r="11" spans="1:13" x14ac:dyDescent="0.25">
      <c r="B11" s="8" t="s">
        <v>76</v>
      </c>
    </row>
    <row r="12" spans="1:13" x14ac:dyDescent="0.25">
      <c r="B12" t="s">
        <v>75</v>
      </c>
    </row>
    <row r="13" spans="1:13" x14ac:dyDescent="0.25">
      <c r="B13" s="8" t="s">
        <v>77</v>
      </c>
    </row>
    <row r="14" spans="1:13" x14ac:dyDescent="0.25">
      <c r="B14" t="s">
        <v>74</v>
      </c>
    </row>
    <row r="16" spans="1:13" x14ac:dyDescent="0.25">
      <c r="B16" s="1" t="s">
        <v>78</v>
      </c>
    </row>
    <row r="17" spans="2:2" x14ac:dyDescent="0.25">
      <c r="B17" s="8" t="s">
        <v>76</v>
      </c>
    </row>
    <row r="18" spans="2:2" x14ac:dyDescent="0.25">
      <c r="B18" t="s">
        <v>80</v>
      </c>
    </row>
    <row r="19" spans="2:2" x14ac:dyDescent="0.25">
      <c r="B19" s="8" t="s">
        <v>77</v>
      </c>
    </row>
    <row r="20" spans="2:2" x14ac:dyDescent="0.25">
      <c r="B20" t="s">
        <v>79</v>
      </c>
    </row>
    <row r="22" spans="2:2" x14ac:dyDescent="0.25">
      <c r="B22" s="1" t="s">
        <v>81</v>
      </c>
    </row>
    <row r="23" spans="2:2" x14ac:dyDescent="0.25">
      <c r="B23" s="8" t="s">
        <v>76</v>
      </c>
    </row>
    <row r="24" spans="2:2" x14ac:dyDescent="0.25">
      <c r="B24" t="s">
        <v>82</v>
      </c>
    </row>
    <row r="25" spans="2:2" x14ac:dyDescent="0.25">
      <c r="B25" s="8" t="s">
        <v>77</v>
      </c>
    </row>
    <row r="27" spans="2:2" x14ac:dyDescent="0.25">
      <c r="B27" s="1" t="s">
        <v>83</v>
      </c>
    </row>
    <row r="28" spans="2:2" x14ac:dyDescent="0.25">
      <c r="B28" s="8" t="s">
        <v>76</v>
      </c>
    </row>
    <row r="29" spans="2:2" x14ac:dyDescent="0.25">
      <c r="B29" t="s">
        <v>84</v>
      </c>
    </row>
    <row r="30" spans="2:2" x14ac:dyDescent="0.25">
      <c r="B30" s="8" t="s">
        <v>77</v>
      </c>
    </row>
  </sheetData>
  <hyperlinks>
    <hyperlink ref="B6" r:id="rId1" xr:uid="{AA063460-C2F2-4923-A3EF-C28E5D00B69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C9C96-0131-4EC8-8F20-C27EFF5E0143}">
  <dimension ref="A1:BF398"/>
  <sheetViews>
    <sheetView tabSelected="1" zoomScale="200" zoomScaleNormal="200" workbookViewId="0">
      <pane xSplit="2" ySplit="2" topLeftCell="P3" activePane="bottomRight" state="frozen"/>
      <selection pane="topRight" activeCell="C1" sqref="C1"/>
      <selection pane="bottomLeft" activeCell="A3" sqref="A3"/>
      <selection pane="bottomRight" activeCell="P1" sqref="P1"/>
    </sheetView>
  </sheetViews>
  <sheetFormatPr defaultRowHeight="15" x14ac:dyDescent="0.25"/>
  <cols>
    <col min="1" max="1" width="4.7109375" bestFit="1" customWidth="1"/>
    <col min="2" max="2" width="30.42578125" bestFit="1" customWidth="1"/>
  </cols>
  <sheetData>
    <row r="1" spans="1:58" x14ac:dyDescent="0.25">
      <c r="A1" s="3" t="s">
        <v>7</v>
      </c>
    </row>
    <row r="2" spans="1:58" x14ac:dyDescent="0.25">
      <c r="C2" s="4" t="s">
        <v>8</v>
      </c>
      <c r="D2" s="4" t="s">
        <v>9</v>
      </c>
      <c r="E2" s="4" t="s">
        <v>10</v>
      </c>
      <c r="F2" s="4" t="s">
        <v>11</v>
      </c>
      <c r="G2" s="4" t="s">
        <v>38</v>
      </c>
      <c r="H2" s="4" t="s">
        <v>39</v>
      </c>
      <c r="I2" s="4" t="s">
        <v>40</v>
      </c>
      <c r="J2" s="4" t="s">
        <v>41</v>
      </c>
      <c r="K2" s="4" t="s">
        <v>98</v>
      </c>
      <c r="L2" s="4" t="s">
        <v>99</v>
      </c>
      <c r="M2" s="4" t="s">
        <v>100</v>
      </c>
      <c r="N2" s="4" t="s">
        <v>101</v>
      </c>
      <c r="P2" s="4" t="s">
        <v>13</v>
      </c>
      <c r="Q2" s="4" t="s">
        <v>12</v>
      </c>
      <c r="R2" s="4" t="s">
        <v>14</v>
      </c>
      <c r="S2" s="4" t="s">
        <v>15</v>
      </c>
      <c r="T2" s="4" t="s">
        <v>16</v>
      </c>
      <c r="U2" s="4" t="s">
        <v>17</v>
      </c>
      <c r="V2" s="4" t="s">
        <v>18</v>
      </c>
      <c r="W2" s="4" t="s">
        <v>25</v>
      </c>
    </row>
    <row r="3" spans="1:58" x14ac:dyDescent="0.25">
      <c r="B3" t="s">
        <v>86</v>
      </c>
      <c r="C3" s="5"/>
      <c r="D3" s="5">
        <v>706.7</v>
      </c>
      <c r="E3" s="5"/>
      <c r="F3" s="5"/>
      <c r="G3" s="5">
        <v>722.5</v>
      </c>
      <c r="H3" s="5">
        <v>731.6</v>
      </c>
      <c r="I3" s="5"/>
      <c r="J3" s="5"/>
      <c r="K3" s="5">
        <v>801.7</v>
      </c>
      <c r="L3" s="5"/>
      <c r="M3" s="5"/>
      <c r="N3" s="5"/>
      <c r="O3" s="5"/>
      <c r="P3" s="5"/>
      <c r="Q3" s="5"/>
      <c r="R3" s="5"/>
      <c r="S3" s="5"/>
      <c r="T3" s="5">
        <v>403.4</v>
      </c>
      <c r="U3" s="5">
        <v>2538.6</v>
      </c>
      <c r="V3" s="5">
        <v>2748</v>
      </c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</row>
    <row r="4" spans="1:58" x14ac:dyDescent="0.25">
      <c r="B4" t="s">
        <v>85</v>
      </c>
      <c r="C4" s="5"/>
      <c r="D4" s="5">
        <v>547.6</v>
      </c>
      <c r="E4" s="5"/>
      <c r="F4" s="5"/>
      <c r="G4" s="5">
        <v>508.9</v>
      </c>
      <c r="H4" s="5">
        <v>507.9</v>
      </c>
      <c r="I4" s="5"/>
      <c r="J4" s="5"/>
      <c r="K4" s="5">
        <v>550.6</v>
      </c>
      <c r="L4" s="5"/>
      <c r="M4" s="5"/>
      <c r="N4" s="5"/>
      <c r="O4" s="5"/>
      <c r="P4" s="5"/>
      <c r="Q4" s="5"/>
      <c r="R4" s="5"/>
      <c r="S4" s="5"/>
      <c r="T4" s="5">
        <v>2528.9</v>
      </c>
      <c r="U4" s="5">
        <v>2303.8000000000002</v>
      </c>
      <c r="V4" s="5">
        <v>2167.3000000000002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</row>
    <row r="5" spans="1:58" x14ac:dyDescent="0.25">
      <c r="B5" t="s">
        <v>87</v>
      </c>
      <c r="C5" s="5"/>
      <c r="D5" s="5">
        <v>112</v>
      </c>
      <c r="E5" s="5"/>
      <c r="F5" s="5"/>
      <c r="G5" s="5">
        <v>106.8</v>
      </c>
      <c r="H5" s="5">
        <v>120.3</v>
      </c>
      <c r="I5" s="5"/>
      <c r="J5" s="5"/>
      <c r="K5" s="5">
        <v>151.5</v>
      </c>
      <c r="L5" s="5"/>
      <c r="M5" s="5"/>
      <c r="N5" s="5"/>
      <c r="O5" s="5"/>
      <c r="P5" s="5"/>
      <c r="Q5" s="5"/>
      <c r="R5" s="5"/>
      <c r="S5" s="5"/>
      <c r="T5" s="5">
        <v>572.5</v>
      </c>
      <c r="U5" s="5">
        <v>507.5</v>
      </c>
      <c r="V5" s="5">
        <v>434.3</v>
      </c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</row>
    <row r="6" spans="1:58" x14ac:dyDescent="0.25">
      <c r="B6" t="s">
        <v>19</v>
      </c>
      <c r="C6" s="5"/>
      <c r="D6" s="5">
        <v>1208.2</v>
      </c>
      <c r="E6" s="5"/>
      <c r="F6" s="5"/>
      <c r="G6" s="5">
        <v>1216.7</v>
      </c>
      <c r="H6" s="5">
        <v>1243.0999999999999</v>
      </c>
      <c r="I6" s="5"/>
      <c r="J6" s="5"/>
      <c r="K6" s="5">
        <v>1382.5</v>
      </c>
      <c r="L6" s="5"/>
      <c r="M6" s="5"/>
      <c r="N6" s="5"/>
      <c r="O6" s="5"/>
      <c r="P6" s="5"/>
      <c r="Q6" s="5"/>
      <c r="R6" s="5"/>
      <c r="S6" s="5"/>
      <c r="T6" s="5">
        <v>3423.2</v>
      </c>
      <c r="U6" s="5">
        <v>4735.6000000000004</v>
      </c>
      <c r="V6" s="5">
        <v>4693.5</v>
      </c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</row>
    <row r="7" spans="1:58" x14ac:dyDescent="0.25">
      <c r="B7" t="s">
        <v>20</v>
      </c>
      <c r="C7" s="5"/>
      <c r="D7" s="5">
        <v>158.1</v>
      </c>
      <c r="E7" s="5"/>
      <c r="F7" s="5"/>
      <c r="G7" s="5">
        <v>121.5</v>
      </c>
      <c r="H7" s="5">
        <v>116.7</v>
      </c>
      <c r="I7" s="5"/>
      <c r="J7" s="5"/>
      <c r="K7" s="5">
        <v>121.3</v>
      </c>
      <c r="L7" s="5"/>
      <c r="M7" s="5"/>
      <c r="N7" s="5"/>
      <c r="O7" s="5"/>
      <c r="P7" s="5"/>
      <c r="Q7" s="5"/>
      <c r="R7" s="5"/>
      <c r="S7" s="5"/>
      <c r="T7" s="5">
        <v>81.599999999999994</v>
      </c>
      <c r="U7" s="5">
        <v>614.29999999999995</v>
      </c>
      <c r="V7" s="5">
        <v>656.1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</row>
    <row r="8" spans="1:58" x14ac:dyDescent="0.25">
      <c r="B8" s="1" t="s">
        <v>21</v>
      </c>
      <c r="C8" s="6">
        <f t="shared" ref="C8:G8" si="0">+C6+C7</f>
        <v>0</v>
      </c>
      <c r="D8" s="6">
        <f t="shared" si="0"/>
        <v>1366.3</v>
      </c>
      <c r="E8" s="6">
        <f t="shared" si="0"/>
        <v>0</v>
      </c>
      <c r="F8" s="6">
        <f t="shared" si="0"/>
        <v>0</v>
      </c>
      <c r="G8" s="6">
        <f t="shared" si="0"/>
        <v>1338.2</v>
      </c>
      <c r="H8" s="6">
        <f>+H6+H7</f>
        <v>1359.8</v>
      </c>
      <c r="I8" s="6">
        <f t="shared" ref="I8:K8" si="1">+I6+I7</f>
        <v>0</v>
      </c>
      <c r="J8" s="6">
        <f t="shared" si="1"/>
        <v>0</v>
      </c>
      <c r="K8" s="6">
        <f t="shared" si="1"/>
        <v>1503.8</v>
      </c>
      <c r="L8" s="6"/>
      <c r="M8" s="6"/>
      <c r="N8" s="6"/>
      <c r="O8" s="5"/>
      <c r="P8" s="6">
        <f t="shared" ref="P8:U8" si="2">P6+P7</f>
        <v>0</v>
      </c>
      <c r="Q8" s="6">
        <f t="shared" si="2"/>
        <v>0</v>
      </c>
      <c r="R8" s="6">
        <f t="shared" si="2"/>
        <v>0</v>
      </c>
      <c r="S8" s="6">
        <f t="shared" si="2"/>
        <v>0</v>
      </c>
      <c r="T8" s="6">
        <f t="shared" si="2"/>
        <v>3504.7999999999997</v>
      </c>
      <c r="U8" s="6">
        <f t="shared" si="2"/>
        <v>5349.9000000000005</v>
      </c>
      <c r="V8" s="6">
        <f>V6+V7</f>
        <v>5349.6</v>
      </c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</row>
    <row r="9" spans="1:58" x14ac:dyDescent="0.25">
      <c r="B9" t="s">
        <v>26</v>
      </c>
      <c r="C9" s="5"/>
      <c r="D9" s="5">
        <v>688.2</v>
      </c>
      <c r="E9" s="5"/>
      <c r="F9" s="5"/>
      <c r="G9" s="5">
        <v>567.1</v>
      </c>
      <c r="H9" s="5">
        <v>599.9</v>
      </c>
      <c r="I9" s="5"/>
      <c r="J9" s="5"/>
      <c r="K9" s="5">
        <v>558.79999999999995</v>
      </c>
      <c r="L9" s="5"/>
      <c r="M9" s="5"/>
      <c r="N9" s="5"/>
      <c r="O9" s="5"/>
      <c r="P9" s="5"/>
      <c r="Q9" s="5"/>
      <c r="R9" s="5"/>
      <c r="S9" s="5"/>
      <c r="T9" s="5">
        <v>1535.4</v>
      </c>
      <c r="U9" s="5">
        <v>3064.6</v>
      </c>
      <c r="V9" s="5">
        <v>3107.8</v>
      </c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</row>
    <row r="10" spans="1:58" x14ac:dyDescent="0.25">
      <c r="B10" t="s">
        <v>27</v>
      </c>
      <c r="C10" s="5">
        <f t="shared" ref="C10:K10" si="3">C8-C9</f>
        <v>0</v>
      </c>
      <c r="D10" s="5">
        <f t="shared" si="3"/>
        <v>678.09999999999991</v>
      </c>
      <c r="E10" s="5">
        <f t="shared" si="3"/>
        <v>0</v>
      </c>
      <c r="F10" s="5">
        <f t="shared" si="3"/>
        <v>0</v>
      </c>
      <c r="G10" s="5">
        <f t="shared" si="3"/>
        <v>771.1</v>
      </c>
      <c r="H10" s="5">
        <f t="shared" si="3"/>
        <v>759.9</v>
      </c>
      <c r="I10" s="5">
        <f t="shared" si="3"/>
        <v>0</v>
      </c>
      <c r="J10" s="5">
        <f t="shared" si="3"/>
        <v>0</v>
      </c>
      <c r="K10" s="5">
        <f t="shared" si="3"/>
        <v>945</v>
      </c>
      <c r="L10" s="5"/>
      <c r="M10" s="5"/>
      <c r="N10" s="5"/>
      <c r="O10" s="5"/>
      <c r="P10" s="5">
        <f t="shared" ref="P10:U10" si="4">P8-P9</f>
        <v>0</v>
      </c>
      <c r="Q10" s="5">
        <f t="shared" si="4"/>
        <v>0</v>
      </c>
      <c r="R10" s="5">
        <f t="shared" si="4"/>
        <v>0</v>
      </c>
      <c r="S10" s="5">
        <f t="shared" si="4"/>
        <v>0</v>
      </c>
      <c r="T10" s="5">
        <f t="shared" si="4"/>
        <v>1969.3999999999996</v>
      </c>
      <c r="U10" s="5">
        <f t="shared" si="4"/>
        <v>2285.3000000000006</v>
      </c>
      <c r="V10" s="5">
        <f>V8-V9</f>
        <v>2241.8000000000002</v>
      </c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</row>
    <row r="11" spans="1:58" x14ac:dyDescent="0.25">
      <c r="B11" t="s">
        <v>29</v>
      </c>
      <c r="C11" s="5"/>
      <c r="D11" s="5">
        <v>367.3</v>
      </c>
      <c r="E11" s="5"/>
      <c r="F11" s="5"/>
      <c r="G11" s="5">
        <v>431.4</v>
      </c>
      <c r="H11" s="5">
        <v>388.9</v>
      </c>
      <c r="I11" s="5"/>
      <c r="J11" s="5"/>
      <c r="K11" s="5">
        <v>408.8</v>
      </c>
      <c r="L11" s="5"/>
      <c r="M11" s="5"/>
      <c r="N11" s="5"/>
      <c r="O11" s="5"/>
      <c r="P11" s="5"/>
      <c r="Q11" s="5"/>
      <c r="R11" s="5"/>
      <c r="S11" s="5"/>
      <c r="T11" s="5">
        <v>516.4</v>
      </c>
      <c r="U11" s="5">
        <v>1586.5</v>
      </c>
      <c r="V11" s="5">
        <v>1550.2</v>
      </c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</row>
    <row r="12" spans="1:58" x14ac:dyDescent="0.25">
      <c r="B12" t="s">
        <v>28</v>
      </c>
      <c r="C12" s="5"/>
      <c r="D12" s="5">
        <v>232</v>
      </c>
      <c r="E12" s="5"/>
      <c r="F12" s="5"/>
      <c r="G12" s="5">
        <v>219.8</v>
      </c>
      <c r="H12" s="5">
        <v>240.9</v>
      </c>
      <c r="I12" s="5"/>
      <c r="J12" s="5"/>
      <c r="K12" s="5">
        <v>261.39999999999998</v>
      </c>
      <c r="L12" s="5"/>
      <c r="M12" s="5"/>
      <c r="N12" s="5"/>
      <c r="O12" s="5"/>
      <c r="P12" s="5"/>
      <c r="Q12" s="5"/>
      <c r="R12" s="5"/>
      <c r="S12" s="5"/>
      <c r="T12" s="5">
        <v>406.6</v>
      </c>
      <c r="U12" s="5">
        <v>887.6</v>
      </c>
      <c r="V12" s="5">
        <v>948.2</v>
      </c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</row>
    <row r="13" spans="1:58" x14ac:dyDescent="0.25">
      <c r="B13" t="s">
        <v>30</v>
      </c>
      <c r="C13" s="5"/>
      <c r="D13" s="5">
        <v>165</v>
      </c>
      <c r="E13" s="5"/>
      <c r="F13" s="5"/>
      <c r="G13" s="5">
        <v>210.5</v>
      </c>
      <c r="H13" s="5">
        <v>189.6</v>
      </c>
      <c r="I13" s="5"/>
      <c r="J13" s="5"/>
      <c r="K13" s="5">
        <v>207</v>
      </c>
      <c r="L13" s="5"/>
      <c r="M13" s="5"/>
      <c r="N13" s="5"/>
      <c r="O13" s="5"/>
      <c r="P13" s="5"/>
      <c r="Q13" s="5"/>
      <c r="R13" s="5"/>
      <c r="S13" s="5"/>
      <c r="T13" s="5">
        <v>510.9</v>
      </c>
      <c r="U13" s="5">
        <v>839.5</v>
      </c>
      <c r="V13" s="5">
        <v>716.1</v>
      </c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</row>
    <row r="14" spans="1:58" x14ac:dyDescent="0.25">
      <c r="B14" t="s">
        <v>31</v>
      </c>
      <c r="C14" s="5"/>
      <c r="D14" s="5">
        <v>42.6</v>
      </c>
      <c r="E14" s="5"/>
      <c r="F14" s="5"/>
      <c r="G14" s="5">
        <v>44.8</v>
      </c>
      <c r="H14" s="5">
        <v>49.5</v>
      </c>
      <c r="I14" s="5"/>
      <c r="J14" s="5"/>
      <c r="K14" s="5">
        <v>50.4</v>
      </c>
      <c r="L14" s="5"/>
      <c r="M14" s="5"/>
      <c r="N14" s="5"/>
      <c r="O14" s="5"/>
      <c r="P14" s="5"/>
      <c r="Q14" s="5"/>
      <c r="R14" s="5"/>
      <c r="S14" s="5"/>
      <c r="T14" s="5">
        <v>61.1</v>
      </c>
      <c r="U14" s="5">
        <v>122.3</v>
      </c>
      <c r="V14" s="5">
        <f>171.2+2342.1</f>
        <v>2513.2999999999997</v>
      </c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</row>
    <row r="15" spans="1:58" x14ac:dyDescent="0.25">
      <c r="B15" t="s">
        <v>96</v>
      </c>
      <c r="C15" s="5"/>
      <c r="D15" s="5">
        <v>0.7</v>
      </c>
      <c r="E15" s="5"/>
      <c r="F15" s="5"/>
      <c r="G15" s="5">
        <v>49.5</v>
      </c>
      <c r="H15" s="5">
        <v>23.1</v>
      </c>
      <c r="I15" s="5"/>
      <c r="J15" s="5"/>
      <c r="K15" s="5">
        <v>-4.2</v>
      </c>
      <c r="L15" s="5"/>
      <c r="M15" s="5"/>
      <c r="N15" s="5"/>
      <c r="O15" s="5"/>
      <c r="P15" s="5"/>
      <c r="Q15" s="5"/>
      <c r="R15" s="5"/>
      <c r="S15" s="5"/>
      <c r="T15" s="5">
        <v>0.8</v>
      </c>
      <c r="U15" s="5">
        <v>14.6</v>
      </c>
      <c r="V15" s="5">
        <v>104.6</v>
      </c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</row>
    <row r="16" spans="1:58" x14ac:dyDescent="0.25">
      <c r="B16" t="s">
        <v>32</v>
      </c>
      <c r="C16" s="5">
        <f t="shared" ref="C16:K16" si="5">C10-SUM(C11:C15)</f>
        <v>0</v>
      </c>
      <c r="D16" s="5">
        <f t="shared" si="5"/>
        <v>-129.50000000000011</v>
      </c>
      <c r="E16" s="5">
        <f t="shared" si="5"/>
        <v>0</v>
      </c>
      <c r="F16" s="5">
        <f t="shared" si="5"/>
        <v>0</v>
      </c>
      <c r="G16" s="5">
        <f t="shared" si="5"/>
        <v>-184.89999999999998</v>
      </c>
      <c r="H16" s="5">
        <f t="shared" si="5"/>
        <v>-132.10000000000002</v>
      </c>
      <c r="I16" s="5">
        <f t="shared" si="5"/>
        <v>0</v>
      </c>
      <c r="J16" s="5">
        <f t="shared" si="5"/>
        <v>0</v>
      </c>
      <c r="K16" s="5">
        <f t="shared" si="5"/>
        <v>21.600000000000023</v>
      </c>
      <c r="L16" s="5"/>
      <c r="M16" s="5"/>
      <c r="N16" s="5"/>
      <c r="O16" s="5"/>
      <c r="P16" s="5">
        <f t="shared" ref="P16:U16" si="6">P10-SUM(P11:P15)</f>
        <v>0</v>
      </c>
      <c r="Q16" s="5">
        <f t="shared" si="6"/>
        <v>0</v>
      </c>
      <c r="R16" s="5">
        <f t="shared" si="6"/>
        <v>0</v>
      </c>
      <c r="S16" s="5">
        <f t="shared" si="6"/>
        <v>0</v>
      </c>
      <c r="T16" s="5">
        <f t="shared" si="6"/>
        <v>473.59999999999968</v>
      </c>
      <c r="U16" s="5">
        <f t="shared" si="6"/>
        <v>-1165.1999999999994</v>
      </c>
      <c r="V16" s="5">
        <f>V10-SUM(V11:V15)</f>
        <v>-3590.5999999999995</v>
      </c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</row>
    <row r="17" spans="2:58" x14ac:dyDescent="0.25">
      <c r="B17" t="s">
        <v>33</v>
      </c>
      <c r="C17" s="5"/>
      <c r="D17" s="5">
        <f>-22.5-0.3</f>
        <v>-22.8</v>
      </c>
      <c r="E17" s="5"/>
      <c r="F17" s="5"/>
      <c r="G17" s="5">
        <v>-27.3</v>
      </c>
      <c r="H17" s="5">
        <f>-21+0.2</f>
        <v>-20.8</v>
      </c>
      <c r="I17" s="5"/>
      <c r="J17" s="5"/>
      <c r="K17" s="5">
        <v>-35.4</v>
      </c>
      <c r="L17" s="5"/>
      <c r="M17" s="5"/>
      <c r="N17" s="5"/>
      <c r="O17" s="5"/>
      <c r="P17" s="5"/>
      <c r="Q17" s="5"/>
      <c r="R17" s="5"/>
      <c r="S17" s="5"/>
      <c r="T17" s="5">
        <f>-14.2+6</f>
        <v>-8.1999999999999993</v>
      </c>
      <c r="U17" s="5">
        <f>-141.9-31</f>
        <v>-172.9</v>
      </c>
      <c r="V17" s="5">
        <f>-103.6-8.6</f>
        <v>-112.19999999999999</v>
      </c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</row>
    <row r="18" spans="2:58" x14ac:dyDescent="0.25">
      <c r="B18" t="s">
        <v>34</v>
      </c>
      <c r="C18" s="5">
        <f t="shared" ref="C18:K18" si="7">C16+C17</f>
        <v>0</v>
      </c>
      <c r="D18" s="5">
        <f t="shared" si="7"/>
        <v>-152.30000000000013</v>
      </c>
      <c r="E18" s="5">
        <f t="shared" si="7"/>
        <v>0</v>
      </c>
      <c r="F18" s="5">
        <f t="shared" si="7"/>
        <v>0</v>
      </c>
      <c r="G18" s="5">
        <f t="shared" si="7"/>
        <v>-212.2</v>
      </c>
      <c r="H18" s="5">
        <f t="shared" si="7"/>
        <v>-152.90000000000003</v>
      </c>
      <c r="I18" s="5">
        <f t="shared" si="7"/>
        <v>0</v>
      </c>
      <c r="J18" s="5">
        <f t="shared" si="7"/>
        <v>0</v>
      </c>
      <c r="K18" s="5">
        <f t="shared" si="7"/>
        <v>-13.799999999999976</v>
      </c>
      <c r="L18" s="5"/>
      <c r="M18" s="5"/>
      <c r="N18" s="5"/>
      <c r="O18" s="5"/>
      <c r="P18" s="5">
        <f t="shared" ref="P18:U18" si="8">P16+P17</f>
        <v>0</v>
      </c>
      <c r="Q18" s="5">
        <f t="shared" si="8"/>
        <v>0</v>
      </c>
      <c r="R18" s="5">
        <f t="shared" si="8"/>
        <v>0</v>
      </c>
      <c r="S18" s="5">
        <f t="shared" si="8"/>
        <v>0</v>
      </c>
      <c r="T18" s="5">
        <f t="shared" si="8"/>
        <v>465.39999999999969</v>
      </c>
      <c r="U18" s="5">
        <f t="shared" si="8"/>
        <v>-1338.0999999999995</v>
      </c>
      <c r="V18" s="5">
        <f>V16+V17</f>
        <v>-3702.7999999999993</v>
      </c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</row>
    <row r="19" spans="2:58" x14ac:dyDescent="0.25">
      <c r="B19" t="s">
        <v>35</v>
      </c>
      <c r="C19" s="5"/>
      <c r="D19" s="5">
        <v>-60.7</v>
      </c>
      <c r="E19" s="5"/>
      <c r="F19" s="5"/>
      <c r="G19" s="5">
        <v>49.8</v>
      </c>
      <c r="H19" s="5">
        <v>-27.7</v>
      </c>
      <c r="I19" s="5"/>
      <c r="J19" s="5"/>
      <c r="K19" s="5">
        <v>-1.9</v>
      </c>
      <c r="L19" s="5"/>
      <c r="M19" s="5"/>
      <c r="N19" s="5"/>
      <c r="O19" s="5"/>
      <c r="P19" s="5"/>
      <c r="Q19" s="5"/>
      <c r="R19" s="5"/>
      <c r="S19" s="5"/>
      <c r="T19" s="5">
        <v>47.4</v>
      </c>
      <c r="U19" s="5">
        <v>-213.4</v>
      </c>
      <c r="V19" s="5">
        <v>41.4</v>
      </c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</row>
    <row r="20" spans="2:58" x14ac:dyDescent="0.25">
      <c r="B20" t="s">
        <v>36</v>
      </c>
      <c r="C20" s="6">
        <f t="shared" ref="C20:K20" si="9">C18-C19</f>
        <v>0</v>
      </c>
      <c r="D20" s="6">
        <f t="shared" si="9"/>
        <v>-91.600000000000122</v>
      </c>
      <c r="E20" s="6">
        <f t="shared" si="9"/>
        <v>0</v>
      </c>
      <c r="F20" s="6">
        <f t="shared" si="9"/>
        <v>0</v>
      </c>
      <c r="G20" s="6">
        <f t="shared" si="9"/>
        <v>-262</v>
      </c>
      <c r="H20" s="6">
        <f t="shared" si="9"/>
        <v>-125.20000000000003</v>
      </c>
      <c r="I20" s="6">
        <f t="shared" si="9"/>
        <v>0</v>
      </c>
      <c r="J20" s="6">
        <f t="shared" si="9"/>
        <v>0</v>
      </c>
      <c r="K20" s="6">
        <f t="shared" si="9"/>
        <v>-11.899999999999975</v>
      </c>
      <c r="L20" s="6"/>
      <c r="M20" s="6"/>
      <c r="N20" s="6"/>
      <c r="O20" s="5"/>
      <c r="P20" s="6">
        <f t="shared" ref="P20:U20" si="10">P18-P19</f>
        <v>0</v>
      </c>
      <c r="Q20" s="6">
        <f t="shared" si="10"/>
        <v>0</v>
      </c>
      <c r="R20" s="6">
        <f t="shared" si="10"/>
        <v>0</v>
      </c>
      <c r="S20" s="6">
        <f t="shared" si="10"/>
        <v>0</v>
      </c>
      <c r="T20" s="6">
        <f t="shared" si="10"/>
        <v>417.99999999999972</v>
      </c>
      <c r="U20" s="6">
        <f t="shared" si="10"/>
        <v>-1124.6999999999994</v>
      </c>
      <c r="V20" s="6">
        <f>V18-V19</f>
        <v>-3744.1999999999994</v>
      </c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</row>
    <row r="21" spans="2:58" x14ac:dyDescent="0.25"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</row>
    <row r="22" spans="2:58" x14ac:dyDescent="0.25">
      <c r="B22" t="s">
        <v>37</v>
      </c>
      <c r="C22" s="10" t="e">
        <f t="shared" ref="C22:G22" si="11">+C20/C23</f>
        <v>#DIV/0!</v>
      </c>
      <c r="D22" s="10">
        <f t="shared" si="11"/>
        <v>-0.52492836676217836</v>
      </c>
      <c r="E22" s="10" t="e">
        <f t="shared" si="11"/>
        <v>#DIV/0!</v>
      </c>
      <c r="F22" s="10" t="e">
        <f t="shared" si="11"/>
        <v>#DIV/0!</v>
      </c>
      <c r="G22" s="10" t="e">
        <f t="shared" si="11"/>
        <v>#DIV/0!</v>
      </c>
      <c r="H22" s="10">
        <f>+H20/H23</f>
        <v>-0.71136363636363653</v>
      </c>
      <c r="I22" s="10" t="e">
        <f t="shared" ref="I22:K22" si="12">+I20/I23</f>
        <v>#DIV/0!</v>
      </c>
      <c r="J22" s="10" t="e">
        <f t="shared" si="12"/>
        <v>#DIV/0!</v>
      </c>
      <c r="K22" s="10" t="e">
        <f t="shared" si="12"/>
        <v>#DIV/0!</v>
      </c>
      <c r="L22" s="5"/>
      <c r="M22" s="5"/>
      <c r="N22" s="5"/>
      <c r="O22" s="5"/>
      <c r="P22" s="5"/>
      <c r="Q22" s="5"/>
      <c r="R22" s="5"/>
      <c r="S22" s="5"/>
      <c r="T22" s="5">
        <v>3.62</v>
      </c>
      <c r="U22" s="5">
        <v>-7.03</v>
      </c>
      <c r="V22" s="5">
        <v>-22.01</v>
      </c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</row>
    <row r="23" spans="2:58" x14ac:dyDescent="0.25">
      <c r="B23" t="s">
        <v>2</v>
      </c>
      <c r="C23" s="5"/>
      <c r="D23" s="5">
        <v>174.5</v>
      </c>
      <c r="E23" s="5"/>
      <c r="F23" s="5"/>
      <c r="G23" s="5"/>
      <c r="H23" s="5">
        <v>176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>
        <f t="shared" ref="T23:U23" si="13">T20/T22</f>
        <v>115.46961325966842</v>
      </c>
      <c r="U23" s="5">
        <f t="shared" si="13"/>
        <v>159.98577524893304</v>
      </c>
      <c r="V23" s="5">
        <f>V20/V22</f>
        <v>170.11358473421168</v>
      </c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</row>
    <row r="24" spans="2:58" x14ac:dyDescent="0.25"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</row>
    <row r="25" spans="2:58" x14ac:dyDescent="0.25">
      <c r="B25" t="s">
        <v>89</v>
      </c>
      <c r="C25" s="5"/>
      <c r="D25" s="5"/>
      <c r="E25" s="5"/>
      <c r="F25" s="5"/>
      <c r="G25" s="7" t="e">
        <f t="shared" ref="G25:J30" si="14">+G3/C3-1</f>
        <v>#DIV/0!</v>
      </c>
      <c r="H25" s="7">
        <f t="shared" si="14"/>
        <v>3.5234187066647715E-2</v>
      </c>
      <c r="I25" s="7" t="e">
        <f t="shared" si="14"/>
        <v>#DIV/0!</v>
      </c>
      <c r="J25" s="7" t="e">
        <f t="shared" si="14"/>
        <v>#DIV/0!</v>
      </c>
      <c r="K25" s="7">
        <f>+K3/G3-1</f>
        <v>0.10961937716262993</v>
      </c>
      <c r="L25" s="7">
        <f t="shared" ref="L25:N30" si="15">+L3/H3-1</f>
        <v>-1</v>
      </c>
      <c r="M25" s="7" t="e">
        <f t="shared" si="15"/>
        <v>#DIV/0!</v>
      </c>
      <c r="N25" s="7" t="e">
        <f t="shared" si="15"/>
        <v>#DIV/0!</v>
      </c>
      <c r="O25" s="5"/>
      <c r="P25" s="5"/>
      <c r="Q25" s="7" t="e">
        <f t="shared" ref="Q25:U29" si="16">Q3/P3-1</f>
        <v>#DIV/0!</v>
      </c>
      <c r="R25" s="7" t="e">
        <f t="shared" si="16"/>
        <v>#DIV/0!</v>
      </c>
      <c r="S25" s="7" t="e">
        <f t="shared" si="16"/>
        <v>#DIV/0!</v>
      </c>
      <c r="T25" s="7" t="e">
        <f t="shared" si="16"/>
        <v>#DIV/0!</v>
      </c>
      <c r="U25" s="7">
        <f t="shared" si="16"/>
        <v>5.2930094199305904</v>
      </c>
      <c r="V25" s="7">
        <f t="shared" ref="V25:V29" si="17">V3/U3-1</f>
        <v>8.248640983219091E-2</v>
      </c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</row>
    <row r="26" spans="2:58" x14ac:dyDescent="0.25">
      <c r="B26" t="s">
        <v>90</v>
      </c>
      <c r="C26" s="5"/>
      <c r="D26" s="5"/>
      <c r="E26" s="5"/>
      <c r="F26" s="5"/>
      <c r="G26" s="7" t="e">
        <f t="shared" si="14"/>
        <v>#DIV/0!</v>
      </c>
      <c r="H26" s="7">
        <f t="shared" si="14"/>
        <v>-7.2498173849525283E-2</v>
      </c>
      <c r="I26" s="7" t="e">
        <f t="shared" si="14"/>
        <v>#DIV/0!</v>
      </c>
      <c r="J26" s="7" t="e">
        <f t="shared" si="14"/>
        <v>#DIV/0!</v>
      </c>
      <c r="K26" s="7">
        <f t="shared" ref="K26:K30" si="18">+K4/G4-1</f>
        <v>8.1941442326586955E-2</v>
      </c>
      <c r="L26" s="7">
        <f t="shared" si="15"/>
        <v>-1</v>
      </c>
      <c r="M26" s="7" t="e">
        <f t="shared" si="15"/>
        <v>#DIV/0!</v>
      </c>
      <c r="N26" s="7" t="e">
        <f t="shared" si="15"/>
        <v>#DIV/0!</v>
      </c>
      <c r="O26" s="5"/>
      <c r="P26" s="5"/>
      <c r="Q26" s="7" t="e">
        <f t="shared" si="16"/>
        <v>#DIV/0!</v>
      </c>
      <c r="R26" s="7" t="e">
        <f t="shared" si="16"/>
        <v>#DIV/0!</v>
      </c>
      <c r="S26" s="7" t="e">
        <f t="shared" si="16"/>
        <v>#DIV/0!</v>
      </c>
      <c r="T26" s="7" t="e">
        <f t="shared" si="16"/>
        <v>#DIV/0!</v>
      </c>
      <c r="U26" s="7">
        <f t="shared" si="16"/>
        <v>-8.9011032464707984E-2</v>
      </c>
      <c r="V26" s="7">
        <f t="shared" si="17"/>
        <v>-5.9249934890181488E-2</v>
      </c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</row>
    <row r="27" spans="2:58" x14ac:dyDescent="0.25">
      <c r="B27" t="s">
        <v>91</v>
      </c>
      <c r="C27" s="5"/>
      <c r="D27" s="5"/>
      <c r="E27" s="5"/>
      <c r="F27" s="5"/>
      <c r="G27" s="7" t="e">
        <f t="shared" si="14"/>
        <v>#DIV/0!</v>
      </c>
      <c r="H27" s="7">
        <f t="shared" si="14"/>
        <v>7.4107142857142927E-2</v>
      </c>
      <c r="I27" s="7" t="e">
        <f t="shared" si="14"/>
        <v>#DIV/0!</v>
      </c>
      <c r="J27" s="7" t="e">
        <f t="shared" si="14"/>
        <v>#DIV/0!</v>
      </c>
      <c r="K27" s="7">
        <f t="shared" si="18"/>
        <v>0.4185393258426966</v>
      </c>
      <c r="L27" s="7">
        <f t="shared" si="15"/>
        <v>-1</v>
      </c>
      <c r="M27" s="7" t="e">
        <f t="shared" si="15"/>
        <v>#DIV/0!</v>
      </c>
      <c r="N27" s="7" t="e">
        <f t="shared" si="15"/>
        <v>#DIV/0!</v>
      </c>
      <c r="O27" s="5"/>
      <c r="P27" s="5"/>
      <c r="Q27" s="7" t="e">
        <f t="shared" si="16"/>
        <v>#DIV/0!</v>
      </c>
      <c r="R27" s="7" t="e">
        <f t="shared" si="16"/>
        <v>#DIV/0!</v>
      </c>
      <c r="S27" s="7" t="e">
        <f t="shared" si="16"/>
        <v>#DIV/0!</v>
      </c>
      <c r="T27" s="7" t="e">
        <f t="shared" si="16"/>
        <v>#DIV/0!</v>
      </c>
      <c r="U27" s="7">
        <f t="shared" si="16"/>
        <v>-0.11353711790393017</v>
      </c>
      <c r="V27" s="7">
        <f t="shared" si="17"/>
        <v>-0.14423645320197043</v>
      </c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</row>
    <row r="28" spans="2:58" x14ac:dyDescent="0.25">
      <c r="B28" t="s">
        <v>92</v>
      </c>
      <c r="C28" s="5"/>
      <c r="D28" s="5"/>
      <c r="E28" s="5"/>
      <c r="F28" s="5"/>
      <c r="G28" s="7" t="e">
        <f t="shared" si="14"/>
        <v>#DIV/0!</v>
      </c>
      <c r="H28" s="7">
        <f t="shared" si="14"/>
        <v>2.8885946035424492E-2</v>
      </c>
      <c r="I28" s="7" t="e">
        <f t="shared" si="14"/>
        <v>#DIV/0!</v>
      </c>
      <c r="J28" s="7" t="e">
        <f t="shared" si="14"/>
        <v>#DIV/0!</v>
      </c>
      <c r="K28" s="7">
        <f t="shared" si="18"/>
        <v>0.13627023917152958</v>
      </c>
      <c r="L28" s="7">
        <f t="shared" si="15"/>
        <v>-1</v>
      </c>
      <c r="M28" s="7" t="e">
        <f t="shared" si="15"/>
        <v>#DIV/0!</v>
      </c>
      <c r="N28" s="7" t="e">
        <f t="shared" si="15"/>
        <v>#DIV/0!</v>
      </c>
      <c r="O28" s="5"/>
      <c r="P28" s="5"/>
      <c r="Q28" s="7" t="e">
        <f t="shared" si="16"/>
        <v>#DIV/0!</v>
      </c>
      <c r="R28" s="7" t="e">
        <f t="shared" si="16"/>
        <v>#DIV/0!</v>
      </c>
      <c r="S28" s="7" t="e">
        <f t="shared" si="16"/>
        <v>#DIV/0!</v>
      </c>
      <c r="T28" s="7" t="e">
        <f t="shared" si="16"/>
        <v>#DIV/0!</v>
      </c>
      <c r="U28" s="7">
        <f t="shared" si="16"/>
        <v>0.38338396821687337</v>
      </c>
      <c r="V28" s="7">
        <f t="shared" si="17"/>
        <v>-8.8901089619056739E-3</v>
      </c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</row>
    <row r="29" spans="2:58" x14ac:dyDescent="0.25">
      <c r="B29" t="s">
        <v>93</v>
      </c>
      <c r="C29" s="5"/>
      <c r="D29" s="5"/>
      <c r="E29" s="5"/>
      <c r="F29" s="5"/>
      <c r="G29" s="7" t="e">
        <f t="shared" si="14"/>
        <v>#DIV/0!</v>
      </c>
      <c r="H29" s="7">
        <f t="shared" si="14"/>
        <v>-0.26185958254269448</v>
      </c>
      <c r="I29" s="7" t="e">
        <f t="shared" si="14"/>
        <v>#DIV/0!</v>
      </c>
      <c r="J29" s="7" t="e">
        <f t="shared" si="14"/>
        <v>#DIV/0!</v>
      </c>
      <c r="K29" s="7">
        <f t="shared" si="18"/>
        <v>-1.6460905349794386E-3</v>
      </c>
      <c r="L29" s="7">
        <f t="shared" si="15"/>
        <v>-1</v>
      </c>
      <c r="M29" s="7" t="e">
        <f t="shared" si="15"/>
        <v>#DIV/0!</v>
      </c>
      <c r="N29" s="7" t="e">
        <f t="shared" si="15"/>
        <v>#DIV/0!</v>
      </c>
      <c r="O29" s="5"/>
      <c r="P29" s="5"/>
      <c r="Q29" s="7" t="e">
        <f t="shared" si="16"/>
        <v>#DIV/0!</v>
      </c>
      <c r="R29" s="7" t="e">
        <f t="shared" si="16"/>
        <v>#DIV/0!</v>
      </c>
      <c r="S29" s="7" t="e">
        <f t="shared" si="16"/>
        <v>#DIV/0!</v>
      </c>
      <c r="T29" s="7" t="e">
        <f t="shared" si="16"/>
        <v>#DIV/0!</v>
      </c>
      <c r="U29" s="7">
        <f t="shared" si="16"/>
        <v>6.528186274509804</v>
      </c>
      <c r="V29" s="7">
        <f t="shared" si="17"/>
        <v>6.8044929187693448E-2</v>
      </c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</row>
    <row r="30" spans="2:58" x14ac:dyDescent="0.25">
      <c r="B30" t="s">
        <v>42</v>
      </c>
      <c r="C30" s="5"/>
      <c r="D30" s="5"/>
      <c r="E30" s="5"/>
      <c r="F30" s="5"/>
      <c r="G30" s="11" t="e">
        <f t="shared" si="14"/>
        <v>#DIV/0!</v>
      </c>
      <c r="H30" s="11">
        <f t="shared" si="14"/>
        <v>-4.7573739295908579E-3</v>
      </c>
      <c r="I30" s="11" t="e">
        <f t="shared" si="14"/>
        <v>#DIV/0!</v>
      </c>
      <c r="J30" s="11" t="e">
        <f t="shared" si="14"/>
        <v>#DIV/0!</v>
      </c>
      <c r="K30" s="11">
        <f t="shared" si="18"/>
        <v>0.123748318636975</v>
      </c>
      <c r="L30" s="11">
        <f t="shared" si="15"/>
        <v>-1</v>
      </c>
      <c r="M30" s="11" t="e">
        <f t="shared" si="15"/>
        <v>#DIV/0!</v>
      </c>
      <c r="N30" s="11" t="e">
        <f t="shared" si="15"/>
        <v>#DIV/0!</v>
      </c>
      <c r="O30" s="5"/>
      <c r="P30" s="5"/>
      <c r="Q30" s="7" t="e">
        <f t="shared" ref="Q30:U30" si="19">Q8/P8-1</f>
        <v>#DIV/0!</v>
      </c>
      <c r="R30" s="7" t="e">
        <f t="shared" si="19"/>
        <v>#DIV/0!</v>
      </c>
      <c r="S30" s="7" t="e">
        <f t="shared" si="19"/>
        <v>#DIV/0!</v>
      </c>
      <c r="T30" s="7" t="e">
        <f t="shared" si="19"/>
        <v>#DIV/0!</v>
      </c>
      <c r="U30" s="7">
        <f t="shared" si="19"/>
        <v>0.52644944076694844</v>
      </c>
      <c r="V30" s="7">
        <f>V8/U8-1</f>
        <v>-5.6075814501288512E-5</v>
      </c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</row>
    <row r="31" spans="2:58" x14ac:dyDescent="0.25">
      <c r="B31" t="s">
        <v>43</v>
      </c>
      <c r="C31" s="7" t="e">
        <f t="shared" ref="C31:K31" si="20">+C10/C8</f>
        <v>#DIV/0!</v>
      </c>
      <c r="D31" s="7">
        <f t="shared" si="20"/>
        <v>0.49630388640854861</v>
      </c>
      <c r="E31" s="7" t="e">
        <f t="shared" si="20"/>
        <v>#DIV/0!</v>
      </c>
      <c r="F31" s="7" t="e">
        <f t="shared" si="20"/>
        <v>#DIV/0!</v>
      </c>
      <c r="G31" s="7">
        <f t="shared" si="20"/>
        <v>0.57622179046480348</v>
      </c>
      <c r="H31" s="7">
        <f t="shared" si="20"/>
        <v>0.55883218120311806</v>
      </c>
      <c r="I31" s="7" t="e">
        <f t="shared" si="20"/>
        <v>#DIV/0!</v>
      </c>
      <c r="J31" s="7" t="e">
        <f t="shared" si="20"/>
        <v>#DIV/0!</v>
      </c>
      <c r="K31" s="7">
        <f>+K10/K8</f>
        <v>0.62840803298310943</v>
      </c>
      <c r="L31" s="7" t="e">
        <f t="shared" ref="L31:N31" si="21">+L10/L8</f>
        <v>#DIV/0!</v>
      </c>
      <c r="M31" s="7" t="e">
        <f t="shared" si="21"/>
        <v>#DIV/0!</v>
      </c>
      <c r="N31" s="7" t="e">
        <f t="shared" si="21"/>
        <v>#DIV/0!</v>
      </c>
      <c r="O31" s="5"/>
      <c r="P31" s="7" t="e">
        <f t="shared" ref="P31:V31" si="22">+P10/P8</f>
        <v>#DIV/0!</v>
      </c>
      <c r="Q31" s="7" t="e">
        <f t="shared" si="22"/>
        <v>#DIV/0!</v>
      </c>
      <c r="R31" s="7" t="e">
        <f t="shared" si="22"/>
        <v>#DIV/0!</v>
      </c>
      <c r="S31" s="7" t="e">
        <f t="shared" si="22"/>
        <v>#DIV/0!</v>
      </c>
      <c r="T31" s="7">
        <f t="shared" si="22"/>
        <v>0.56191508787947952</v>
      </c>
      <c r="U31" s="7">
        <f t="shared" si="22"/>
        <v>0.4271668629320175</v>
      </c>
      <c r="V31" s="7">
        <f t="shared" si="22"/>
        <v>0.41905936892477941</v>
      </c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</row>
    <row r="32" spans="2:58" x14ac:dyDescent="0.25">
      <c r="B32" t="s">
        <v>94</v>
      </c>
      <c r="C32" s="7" t="e">
        <f t="shared" ref="C32:K32" si="23">+C16/C8</f>
        <v>#DIV/0!</v>
      </c>
      <c r="D32" s="7">
        <f t="shared" si="23"/>
        <v>-9.4781526751079648E-2</v>
      </c>
      <c r="E32" s="7" t="e">
        <f t="shared" si="23"/>
        <v>#DIV/0!</v>
      </c>
      <c r="F32" s="7" t="e">
        <f t="shared" si="23"/>
        <v>#DIV/0!</v>
      </c>
      <c r="G32" s="7">
        <f t="shared" si="23"/>
        <v>-0.1381706770288447</v>
      </c>
      <c r="H32" s="7">
        <f t="shared" si="23"/>
        <v>-9.7146639211648789E-2</v>
      </c>
      <c r="I32" s="7" t="e">
        <f t="shared" si="23"/>
        <v>#DIV/0!</v>
      </c>
      <c r="J32" s="7" t="e">
        <f t="shared" si="23"/>
        <v>#DIV/0!</v>
      </c>
      <c r="K32" s="7">
        <f>+K16/K8</f>
        <v>1.4363612182471088E-2</v>
      </c>
      <c r="L32" s="7" t="e">
        <f t="shared" ref="L32:N32" si="24">+L16/L8</f>
        <v>#DIV/0!</v>
      </c>
      <c r="M32" s="7" t="e">
        <f t="shared" si="24"/>
        <v>#DIV/0!</v>
      </c>
      <c r="N32" s="7" t="e">
        <f t="shared" si="24"/>
        <v>#DIV/0!</v>
      </c>
      <c r="O32" s="5"/>
      <c r="P32" s="7" t="e">
        <f t="shared" ref="P32:V32" si="25">+P16/P8</f>
        <v>#DIV/0!</v>
      </c>
      <c r="Q32" s="7" t="e">
        <f t="shared" si="25"/>
        <v>#DIV/0!</v>
      </c>
      <c r="R32" s="7" t="e">
        <f t="shared" si="25"/>
        <v>#DIV/0!</v>
      </c>
      <c r="S32" s="7" t="e">
        <f t="shared" si="25"/>
        <v>#DIV/0!</v>
      </c>
      <c r="T32" s="7">
        <f t="shared" si="25"/>
        <v>0.13512896598950003</v>
      </c>
      <c r="U32" s="7">
        <f t="shared" si="25"/>
        <v>-0.21779846352268253</v>
      </c>
      <c r="V32" s="7">
        <f t="shared" si="25"/>
        <v>-0.67119036937341092</v>
      </c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</row>
    <row r="33" spans="2:58" x14ac:dyDescent="0.25">
      <c r="B33" t="s">
        <v>95</v>
      </c>
      <c r="C33" s="7" t="e">
        <f t="shared" ref="C33:K33" si="26">+C19/C18</f>
        <v>#DIV/0!</v>
      </c>
      <c r="D33" s="7">
        <f t="shared" si="26"/>
        <v>0.39855548260013102</v>
      </c>
      <c r="E33" s="7" t="e">
        <f t="shared" si="26"/>
        <v>#DIV/0!</v>
      </c>
      <c r="F33" s="7" t="e">
        <f t="shared" si="26"/>
        <v>#DIV/0!</v>
      </c>
      <c r="G33" s="7">
        <f t="shared" si="26"/>
        <v>-0.23468426013195098</v>
      </c>
      <c r="H33" s="7">
        <f t="shared" si="26"/>
        <v>0.18116415958142573</v>
      </c>
      <c r="I33" s="7" t="e">
        <f t="shared" si="26"/>
        <v>#DIV/0!</v>
      </c>
      <c r="J33" s="7" t="e">
        <f t="shared" si="26"/>
        <v>#DIV/0!</v>
      </c>
      <c r="K33" s="7">
        <f>+K19/K18</f>
        <v>0.13768115942029008</v>
      </c>
      <c r="L33" s="7" t="e">
        <f t="shared" ref="L33:N33" si="27">+L19/L18</f>
        <v>#DIV/0!</v>
      </c>
      <c r="M33" s="7" t="e">
        <f t="shared" si="27"/>
        <v>#DIV/0!</v>
      </c>
      <c r="N33" s="7" t="e">
        <f t="shared" si="27"/>
        <v>#DIV/0!</v>
      </c>
      <c r="O33" s="5"/>
      <c r="P33" s="7" t="e">
        <f t="shared" ref="P33:V33" si="28">+P19/P18</f>
        <v>#DIV/0!</v>
      </c>
      <c r="Q33" s="7" t="e">
        <f t="shared" si="28"/>
        <v>#DIV/0!</v>
      </c>
      <c r="R33" s="7" t="e">
        <f t="shared" si="28"/>
        <v>#DIV/0!</v>
      </c>
      <c r="S33" s="7" t="e">
        <f t="shared" si="28"/>
        <v>#DIV/0!</v>
      </c>
      <c r="T33" s="7">
        <f t="shared" si="28"/>
        <v>0.10184787279759354</v>
      </c>
      <c r="U33" s="7">
        <f t="shared" si="28"/>
        <v>0.15947985950227941</v>
      </c>
      <c r="V33" s="7">
        <f t="shared" si="28"/>
        <v>-1.118072809765583E-2</v>
      </c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</row>
    <row r="34" spans="2:58" x14ac:dyDescent="0.25"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</row>
    <row r="35" spans="2:58" x14ac:dyDescent="0.25">
      <c r="B35" t="s">
        <v>44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>
        <v>754</v>
      </c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</row>
    <row r="36" spans="2:58" x14ac:dyDescent="0.25">
      <c r="B36" t="s">
        <v>45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>
        <v>22</v>
      </c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</row>
    <row r="37" spans="2:58" x14ac:dyDescent="0.25">
      <c r="B37" t="s">
        <v>46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>
        <v>252.1</v>
      </c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</row>
    <row r="38" spans="2:58" x14ac:dyDescent="0.25">
      <c r="B38" t="s">
        <v>47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>
        <v>679.7</v>
      </c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</row>
    <row r="39" spans="2:58" x14ac:dyDescent="0.25">
      <c r="B39" t="s">
        <v>53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>
        <v>88.3</v>
      </c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</row>
    <row r="40" spans="2:58" x14ac:dyDescent="0.25">
      <c r="B40" t="s">
        <v>48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>
        <v>85</v>
      </c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</row>
    <row r="41" spans="2:58" x14ac:dyDescent="0.25">
      <c r="B41" t="s">
        <v>49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>
        <v>378.6</v>
      </c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</row>
    <row r="42" spans="2:58" x14ac:dyDescent="0.25">
      <c r="B42" s="1" t="s">
        <v>50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6">
        <f>SUM(V35:V41)</f>
        <v>2259.6999999999998</v>
      </c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</row>
    <row r="43" spans="2:58" x14ac:dyDescent="0.25">
      <c r="B43" t="s">
        <v>51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>
        <v>411.1</v>
      </c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</row>
    <row r="44" spans="2:58" x14ac:dyDescent="0.25">
      <c r="B44" t="s">
        <v>52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>
        <v>325.7</v>
      </c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</row>
    <row r="45" spans="2:58" x14ac:dyDescent="0.25">
      <c r="B45" t="s">
        <v>53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>
        <v>1446.5</v>
      </c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</row>
    <row r="46" spans="2:58" x14ac:dyDescent="0.25">
      <c r="B46" t="s">
        <v>54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>
        <v>4426.3999999999996</v>
      </c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</row>
    <row r="47" spans="2:58" x14ac:dyDescent="0.25">
      <c r="B47" t="s">
        <v>55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>
        <v>3060.6</v>
      </c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</row>
    <row r="48" spans="2:58" x14ac:dyDescent="0.25">
      <c r="B48" t="s">
        <v>56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>
        <v>1.9</v>
      </c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</row>
    <row r="49" spans="2:58" x14ac:dyDescent="0.25">
      <c r="B49" t="s">
        <v>46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>
        <v>95.9</v>
      </c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</row>
    <row r="50" spans="2:58" x14ac:dyDescent="0.25">
      <c r="B50" t="s">
        <v>60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>
        <v>189.1</v>
      </c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</row>
    <row r="51" spans="2:58" x14ac:dyDescent="0.25">
      <c r="B51" s="1" t="s">
        <v>57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6">
        <f>SUM(V43:V50)</f>
        <v>9957.1999999999989</v>
      </c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</row>
    <row r="52" spans="2:58" x14ac:dyDescent="0.25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</row>
    <row r="53" spans="2:58" x14ac:dyDescent="0.25">
      <c r="B53" s="1" t="s">
        <v>58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6">
        <f>V51+V42</f>
        <v>12216.899999999998</v>
      </c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</row>
    <row r="54" spans="2:58" x14ac:dyDescent="0.25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</row>
    <row r="55" spans="2:58" x14ac:dyDescent="0.25">
      <c r="B55" t="s">
        <v>61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>
        <v>195.9</v>
      </c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</row>
    <row r="56" spans="2:58" x14ac:dyDescent="0.25">
      <c r="B56" t="s">
        <v>62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>
        <v>1062.5999999999999</v>
      </c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</row>
    <row r="57" spans="2:58" x14ac:dyDescent="0.25">
      <c r="B57" t="s">
        <v>63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>
        <v>1059.5</v>
      </c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</row>
    <row r="58" spans="2:58" x14ac:dyDescent="0.25">
      <c r="B58" t="s">
        <v>64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>
        <v>63.8</v>
      </c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</row>
    <row r="59" spans="2:58" x14ac:dyDescent="0.25">
      <c r="B59" t="s">
        <v>65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>
        <v>24.6</v>
      </c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</row>
    <row r="60" spans="2:58" x14ac:dyDescent="0.25">
      <c r="B60" s="1" t="s">
        <v>59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6">
        <f>SUM(V55:V59)</f>
        <v>2406.4</v>
      </c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</row>
    <row r="61" spans="2:58" x14ac:dyDescent="0.25">
      <c r="B61" t="s">
        <v>5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>
        <v>3058.3</v>
      </c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</row>
    <row r="62" spans="2:58" x14ac:dyDescent="0.25">
      <c r="B62" t="s">
        <v>63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>
        <v>42.9</v>
      </c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</row>
    <row r="63" spans="2:58" x14ac:dyDescent="0.25">
      <c r="B63" t="s">
        <v>64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>
        <v>387.3</v>
      </c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</row>
    <row r="64" spans="2:58" x14ac:dyDescent="0.25">
      <c r="B64" t="s">
        <v>66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>
        <v>102.1</v>
      </c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</row>
    <row r="65" spans="2:58" x14ac:dyDescent="0.25">
      <c r="B65" t="s">
        <v>67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>
        <v>340.9</v>
      </c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</row>
    <row r="66" spans="2:58" x14ac:dyDescent="0.25">
      <c r="B66" t="s">
        <v>60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>
        <v>211.1</v>
      </c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</row>
    <row r="67" spans="2:58" x14ac:dyDescent="0.25">
      <c r="B67" s="1" t="s">
        <v>68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6">
        <f>SUM(V61:V66)</f>
        <v>4142.6000000000004</v>
      </c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</row>
    <row r="68" spans="2:58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</row>
    <row r="69" spans="2:58" x14ac:dyDescent="0.25">
      <c r="B69" s="1" t="s">
        <v>69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>
        <f>V67+V60</f>
        <v>6549</v>
      </c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</row>
    <row r="70" spans="2:58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</row>
    <row r="71" spans="2:58" x14ac:dyDescent="0.25">
      <c r="B71" t="s">
        <v>70</v>
      </c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>
        <v>5667.9</v>
      </c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</row>
    <row r="72" spans="2:58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</row>
    <row r="73" spans="2:58" x14ac:dyDescent="0.25">
      <c r="B73" s="1" t="s">
        <v>71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6">
        <f>V69+V71</f>
        <v>12216.9</v>
      </c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</row>
    <row r="74" spans="2:58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</row>
    <row r="75" spans="2:58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</row>
    <row r="76" spans="2:58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</row>
    <row r="77" spans="2:58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</row>
    <row r="78" spans="2:58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</row>
    <row r="79" spans="2:58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</row>
    <row r="80" spans="2:58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</row>
    <row r="81" spans="3:58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</row>
    <row r="82" spans="3:58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</row>
    <row r="83" spans="3:58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</row>
    <row r="84" spans="3:58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</row>
    <row r="85" spans="3:58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</row>
    <row r="86" spans="3:58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</row>
    <row r="87" spans="3:58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</row>
    <row r="88" spans="3:58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</row>
    <row r="89" spans="3:58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</row>
    <row r="90" spans="3:58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</row>
    <row r="91" spans="3:58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</row>
    <row r="92" spans="3:58" x14ac:dyDescent="0.25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</row>
    <row r="93" spans="3:58" x14ac:dyDescent="0.25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</row>
    <row r="94" spans="3:58" x14ac:dyDescent="0.25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</row>
    <row r="95" spans="3:58" x14ac:dyDescent="0.25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</row>
    <row r="96" spans="3:58" x14ac:dyDescent="0.25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</row>
    <row r="97" spans="3:58" x14ac:dyDescent="0.25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</row>
    <row r="98" spans="3:58" x14ac:dyDescent="0.25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</row>
    <row r="99" spans="3:58" x14ac:dyDescent="0.25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</row>
    <row r="100" spans="3:58" x14ac:dyDescent="0.25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</row>
    <row r="101" spans="3:58" x14ac:dyDescent="0.25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</row>
    <row r="102" spans="3:58" x14ac:dyDescent="0.25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</row>
    <row r="103" spans="3:58" x14ac:dyDescent="0.25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</row>
    <row r="104" spans="3:58" x14ac:dyDescent="0.25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</row>
    <row r="105" spans="3:58" x14ac:dyDescent="0.25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</row>
    <row r="106" spans="3:58" x14ac:dyDescent="0.25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</row>
    <row r="107" spans="3:58" x14ac:dyDescent="0.25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</row>
    <row r="108" spans="3:58" x14ac:dyDescent="0.25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</row>
    <row r="109" spans="3:58" x14ac:dyDescent="0.25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</row>
    <row r="110" spans="3:58" x14ac:dyDescent="0.25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</row>
    <row r="111" spans="3:58" x14ac:dyDescent="0.25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</row>
    <row r="112" spans="3:58" x14ac:dyDescent="0.25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</row>
    <row r="113" spans="3:58" x14ac:dyDescent="0.25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</row>
    <row r="114" spans="3:58" x14ac:dyDescent="0.25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</row>
    <row r="115" spans="3:58" x14ac:dyDescent="0.25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</row>
    <row r="116" spans="3:58" x14ac:dyDescent="0.25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</row>
    <row r="117" spans="3:58" x14ac:dyDescent="0.25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</row>
    <row r="118" spans="3:58" x14ac:dyDescent="0.25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</row>
    <row r="119" spans="3:58" x14ac:dyDescent="0.25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</row>
    <row r="120" spans="3:58" x14ac:dyDescent="0.25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</row>
    <row r="121" spans="3:58" x14ac:dyDescent="0.25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</row>
    <row r="122" spans="3:58" x14ac:dyDescent="0.25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</row>
    <row r="123" spans="3:58" x14ac:dyDescent="0.25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</row>
    <row r="124" spans="3:58" x14ac:dyDescent="0.25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</row>
    <row r="125" spans="3:58" x14ac:dyDescent="0.25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</row>
    <row r="126" spans="3:58" x14ac:dyDescent="0.25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</row>
    <row r="127" spans="3:58" x14ac:dyDescent="0.25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</row>
    <row r="128" spans="3:58" x14ac:dyDescent="0.25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</row>
    <row r="129" spans="3:58" x14ac:dyDescent="0.25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</row>
    <row r="130" spans="3:58" x14ac:dyDescent="0.25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</row>
    <row r="131" spans="3:58" x14ac:dyDescent="0.25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</row>
    <row r="132" spans="3:58" x14ac:dyDescent="0.25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</row>
    <row r="133" spans="3:58" x14ac:dyDescent="0.25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</row>
    <row r="134" spans="3:58" x14ac:dyDescent="0.25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</row>
    <row r="135" spans="3:58" x14ac:dyDescent="0.25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</row>
    <row r="136" spans="3:58" x14ac:dyDescent="0.25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</row>
    <row r="137" spans="3:58" x14ac:dyDescent="0.25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</row>
    <row r="138" spans="3:58" x14ac:dyDescent="0.25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</row>
    <row r="139" spans="3:58" x14ac:dyDescent="0.25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</row>
    <row r="140" spans="3:58" x14ac:dyDescent="0.25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</row>
    <row r="141" spans="3:58" x14ac:dyDescent="0.25"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</row>
    <row r="142" spans="3:58" x14ac:dyDescent="0.25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</row>
    <row r="143" spans="3:58" x14ac:dyDescent="0.25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</row>
    <row r="144" spans="3:58" x14ac:dyDescent="0.25"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</row>
    <row r="145" spans="3:58" x14ac:dyDescent="0.25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</row>
    <row r="146" spans="3:58" x14ac:dyDescent="0.25"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</row>
    <row r="147" spans="3:58" x14ac:dyDescent="0.25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</row>
    <row r="148" spans="3:58" x14ac:dyDescent="0.25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</row>
    <row r="149" spans="3:58" x14ac:dyDescent="0.25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</row>
    <row r="150" spans="3:58" x14ac:dyDescent="0.25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</row>
    <row r="151" spans="3:58" x14ac:dyDescent="0.25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</row>
    <row r="152" spans="3:58" x14ac:dyDescent="0.25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</row>
    <row r="153" spans="3:58" x14ac:dyDescent="0.25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</row>
    <row r="154" spans="3:58" x14ac:dyDescent="0.25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</row>
    <row r="155" spans="3:58" x14ac:dyDescent="0.25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</row>
    <row r="156" spans="3:58" x14ac:dyDescent="0.25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</row>
    <row r="157" spans="3:58" x14ac:dyDescent="0.25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</row>
    <row r="158" spans="3:58" x14ac:dyDescent="0.25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</row>
    <row r="159" spans="3:58" x14ac:dyDescent="0.25"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</row>
    <row r="160" spans="3:58" x14ac:dyDescent="0.25"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</row>
    <row r="161" spans="3:58" x14ac:dyDescent="0.25"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</row>
    <row r="162" spans="3:58" x14ac:dyDescent="0.25"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</row>
    <row r="163" spans="3:58" x14ac:dyDescent="0.25"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</row>
    <row r="164" spans="3:58" x14ac:dyDescent="0.25"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</row>
    <row r="165" spans="3:58" x14ac:dyDescent="0.25"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</row>
    <row r="166" spans="3:58" x14ac:dyDescent="0.25"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</row>
    <row r="167" spans="3:58" x14ac:dyDescent="0.25"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</row>
    <row r="168" spans="3:58" x14ac:dyDescent="0.25"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</row>
    <row r="169" spans="3:58" x14ac:dyDescent="0.25"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</row>
    <row r="170" spans="3:58" x14ac:dyDescent="0.25"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</row>
    <row r="171" spans="3:58" x14ac:dyDescent="0.25"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</row>
    <row r="172" spans="3:58" x14ac:dyDescent="0.25"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</row>
    <row r="173" spans="3:58" x14ac:dyDescent="0.25"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</row>
    <row r="174" spans="3:58" x14ac:dyDescent="0.25"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</row>
    <row r="175" spans="3:58" x14ac:dyDescent="0.25"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</row>
    <row r="176" spans="3:58" x14ac:dyDescent="0.25"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</row>
    <row r="177" spans="3:58" x14ac:dyDescent="0.25"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</row>
    <row r="178" spans="3:58" x14ac:dyDescent="0.25"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</row>
    <row r="179" spans="3:58" x14ac:dyDescent="0.25"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</row>
    <row r="180" spans="3:58" x14ac:dyDescent="0.25"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</row>
    <row r="181" spans="3:58" x14ac:dyDescent="0.25"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</row>
    <row r="182" spans="3:58" x14ac:dyDescent="0.25"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</row>
    <row r="183" spans="3:58" x14ac:dyDescent="0.25"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</row>
    <row r="184" spans="3:58" x14ac:dyDescent="0.25"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</row>
    <row r="185" spans="3:58" x14ac:dyDescent="0.25"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</row>
    <row r="186" spans="3:58" x14ac:dyDescent="0.25"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</row>
    <row r="187" spans="3:58" x14ac:dyDescent="0.25"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</row>
    <row r="188" spans="3:58" x14ac:dyDescent="0.25"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</row>
    <row r="189" spans="3:58" x14ac:dyDescent="0.25"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</row>
    <row r="190" spans="3:58" x14ac:dyDescent="0.25"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</row>
    <row r="191" spans="3:58" x14ac:dyDescent="0.25"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</row>
    <row r="192" spans="3:58" x14ac:dyDescent="0.25"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</row>
    <row r="193" spans="3:58" x14ac:dyDescent="0.25"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</row>
    <row r="194" spans="3:58" x14ac:dyDescent="0.25"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</row>
    <row r="195" spans="3:58" x14ac:dyDescent="0.25"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</row>
    <row r="196" spans="3:58" x14ac:dyDescent="0.25"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</row>
    <row r="197" spans="3:58" x14ac:dyDescent="0.25"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</row>
    <row r="198" spans="3:58" x14ac:dyDescent="0.25"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</row>
    <row r="199" spans="3:58" x14ac:dyDescent="0.25"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</row>
    <row r="200" spans="3:58" x14ac:dyDescent="0.25"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</row>
    <row r="201" spans="3:58" x14ac:dyDescent="0.25"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</row>
    <row r="202" spans="3:58" x14ac:dyDescent="0.25"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</row>
    <row r="203" spans="3:58" x14ac:dyDescent="0.25"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</row>
    <row r="204" spans="3:58" x14ac:dyDescent="0.25"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</row>
    <row r="205" spans="3:58" x14ac:dyDescent="0.25"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</row>
    <row r="206" spans="3:58" x14ac:dyDescent="0.25"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</row>
    <row r="207" spans="3:58" x14ac:dyDescent="0.25"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</row>
    <row r="208" spans="3:58" x14ac:dyDescent="0.25"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</row>
    <row r="209" spans="3:58" x14ac:dyDescent="0.25"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</row>
    <row r="210" spans="3:58" x14ac:dyDescent="0.25"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</row>
    <row r="211" spans="3:58" x14ac:dyDescent="0.25"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</row>
    <row r="212" spans="3:58" x14ac:dyDescent="0.25"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</row>
    <row r="213" spans="3:58" x14ac:dyDescent="0.25"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</row>
    <row r="214" spans="3:58" x14ac:dyDescent="0.25"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</row>
    <row r="215" spans="3:58" x14ac:dyDescent="0.25"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</row>
    <row r="216" spans="3:58" x14ac:dyDescent="0.25"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</row>
    <row r="217" spans="3:58" x14ac:dyDescent="0.25"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</row>
    <row r="218" spans="3:58" x14ac:dyDescent="0.25"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</row>
    <row r="219" spans="3:58" x14ac:dyDescent="0.25"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</row>
    <row r="220" spans="3:58" x14ac:dyDescent="0.25"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</row>
    <row r="221" spans="3:58" x14ac:dyDescent="0.25"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</row>
    <row r="222" spans="3:58" x14ac:dyDescent="0.25"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</row>
    <row r="223" spans="3:58" x14ac:dyDescent="0.25"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</row>
    <row r="224" spans="3:58" x14ac:dyDescent="0.25"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</row>
    <row r="225" spans="3:58" x14ac:dyDescent="0.25"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</row>
    <row r="226" spans="3:58" x14ac:dyDescent="0.25"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</row>
    <row r="227" spans="3:58" x14ac:dyDescent="0.25"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</row>
    <row r="228" spans="3:58" x14ac:dyDescent="0.25"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</row>
    <row r="229" spans="3:58" x14ac:dyDescent="0.25"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</row>
    <row r="230" spans="3:58" x14ac:dyDescent="0.25"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</row>
    <row r="231" spans="3:58" x14ac:dyDescent="0.25"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</row>
    <row r="232" spans="3:58" x14ac:dyDescent="0.25"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</row>
    <row r="233" spans="3:58" x14ac:dyDescent="0.25"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</row>
    <row r="234" spans="3:58" x14ac:dyDescent="0.25"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</row>
    <row r="235" spans="3:58" x14ac:dyDescent="0.25"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</row>
    <row r="236" spans="3:58" x14ac:dyDescent="0.25"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</row>
    <row r="237" spans="3:58" x14ac:dyDescent="0.25"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</row>
    <row r="238" spans="3:58" x14ac:dyDescent="0.25"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</row>
    <row r="239" spans="3:58" x14ac:dyDescent="0.25"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</row>
    <row r="240" spans="3:58" x14ac:dyDescent="0.25"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</row>
    <row r="241" spans="3:58" x14ac:dyDescent="0.25"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</row>
    <row r="242" spans="3:58" x14ac:dyDescent="0.25"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</row>
    <row r="243" spans="3:58" x14ac:dyDescent="0.25"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</row>
    <row r="244" spans="3:58" x14ac:dyDescent="0.25"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</row>
    <row r="245" spans="3:58" x14ac:dyDescent="0.25"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</row>
    <row r="246" spans="3:58" x14ac:dyDescent="0.25"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</row>
    <row r="247" spans="3:58" x14ac:dyDescent="0.25"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</row>
    <row r="248" spans="3:58" x14ac:dyDescent="0.25"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</row>
    <row r="249" spans="3:58" x14ac:dyDescent="0.25"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</row>
    <row r="250" spans="3:58" x14ac:dyDescent="0.25"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</row>
    <row r="251" spans="3:58" x14ac:dyDescent="0.25"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</row>
    <row r="252" spans="3:58" x14ac:dyDescent="0.25"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</row>
    <row r="253" spans="3:58" x14ac:dyDescent="0.25"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</row>
    <row r="254" spans="3:58" x14ac:dyDescent="0.25"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</row>
    <row r="255" spans="3:58" x14ac:dyDescent="0.25"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</row>
    <row r="256" spans="3:58" x14ac:dyDescent="0.25"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</row>
    <row r="257" spans="3:58" x14ac:dyDescent="0.25"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</row>
    <row r="258" spans="3:58" x14ac:dyDescent="0.25"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</row>
    <row r="259" spans="3:58" x14ac:dyDescent="0.25"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</row>
    <row r="260" spans="3:58" x14ac:dyDescent="0.25"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</row>
    <row r="261" spans="3:58" x14ac:dyDescent="0.25"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</row>
    <row r="262" spans="3:58" x14ac:dyDescent="0.25"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</row>
    <row r="263" spans="3:58" x14ac:dyDescent="0.25"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</row>
    <row r="264" spans="3:58" x14ac:dyDescent="0.25"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</row>
    <row r="265" spans="3:58" x14ac:dyDescent="0.25"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</row>
    <row r="266" spans="3:58" x14ac:dyDescent="0.25"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</row>
    <row r="267" spans="3:58" x14ac:dyDescent="0.25"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</row>
    <row r="268" spans="3:58" x14ac:dyDescent="0.25"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</row>
    <row r="269" spans="3:58" x14ac:dyDescent="0.25"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</row>
    <row r="270" spans="3:58" x14ac:dyDescent="0.25"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</row>
    <row r="271" spans="3:58" x14ac:dyDescent="0.25"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</row>
    <row r="272" spans="3:58" x14ac:dyDescent="0.25"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</row>
    <row r="273" spans="3:58" x14ac:dyDescent="0.25"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</row>
    <row r="274" spans="3:58" x14ac:dyDescent="0.25"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</row>
    <row r="275" spans="3:58" x14ac:dyDescent="0.25"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</row>
    <row r="276" spans="3:58" x14ac:dyDescent="0.25"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</row>
    <row r="277" spans="3:58" x14ac:dyDescent="0.25"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</row>
    <row r="278" spans="3:58" x14ac:dyDescent="0.25"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</row>
    <row r="279" spans="3:58" x14ac:dyDescent="0.25"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</row>
    <row r="280" spans="3:58" x14ac:dyDescent="0.25"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</row>
    <row r="281" spans="3:58" x14ac:dyDescent="0.25"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</row>
    <row r="282" spans="3:58" x14ac:dyDescent="0.25"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</row>
    <row r="283" spans="3:58" x14ac:dyDescent="0.25"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</row>
    <row r="284" spans="3:58" x14ac:dyDescent="0.25"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</row>
    <row r="285" spans="3:58" x14ac:dyDescent="0.25"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</row>
    <row r="286" spans="3:58" x14ac:dyDescent="0.25"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</row>
    <row r="287" spans="3:58" x14ac:dyDescent="0.25"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</row>
    <row r="288" spans="3:58" x14ac:dyDescent="0.25"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</row>
    <row r="289" spans="3:58" x14ac:dyDescent="0.25"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</row>
    <row r="290" spans="3:58" x14ac:dyDescent="0.25"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</row>
    <row r="291" spans="3:58" x14ac:dyDescent="0.25"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</row>
    <row r="292" spans="3:58" x14ac:dyDescent="0.25"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</row>
    <row r="293" spans="3:58" x14ac:dyDescent="0.25"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</row>
    <row r="294" spans="3:58" x14ac:dyDescent="0.25"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</row>
    <row r="295" spans="3:58" x14ac:dyDescent="0.25"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</row>
    <row r="296" spans="3:58" x14ac:dyDescent="0.25"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</row>
    <row r="297" spans="3:58" x14ac:dyDescent="0.25"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</row>
    <row r="298" spans="3:58" x14ac:dyDescent="0.25"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</row>
    <row r="299" spans="3:58" x14ac:dyDescent="0.25"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</row>
    <row r="300" spans="3:58" x14ac:dyDescent="0.25"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</row>
    <row r="301" spans="3:58" x14ac:dyDescent="0.25"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</row>
    <row r="302" spans="3:58" x14ac:dyDescent="0.25"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</row>
    <row r="303" spans="3:58" x14ac:dyDescent="0.25"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</row>
    <row r="304" spans="3:58" x14ac:dyDescent="0.25"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</row>
    <row r="305" spans="3:58" x14ac:dyDescent="0.25"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</row>
    <row r="306" spans="3:58" x14ac:dyDescent="0.25"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</row>
    <row r="307" spans="3:58" x14ac:dyDescent="0.25"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</row>
    <row r="308" spans="3:58" x14ac:dyDescent="0.25"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</row>
    <row r="309" spans="3:58" x14ac:dyDescent="0.25"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</row>
    <row r="310" spans="3:58" x14ac:dyDescent="0.25"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</row>
    <row r="311" spans="3:58" x14ac:dyDescent="0.25"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</row>
    <row r="312" spans="3:58" x14ac:dyDescent="0.25"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</row>
    <row r="313" spans="3:58" x14ac:dyDescent="0.25"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</row>
    <row r="314" spans="3:58" x14ac:dyDescent="0.25"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</row>
    <row r="315" spans="3:58" x14ac:dyDescent="0.25"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</row>
    <row r="316" spans="3:58" x14ac:dyDescent="0.25"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</row>
    <row r="317" spans="3:58" x14ac:dyDescent="0.25"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</row>
    <row r="318" spans="3:58" x14ac:dyDescent="0.25"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</row>
    <row r="319" spans="3:58" x14ac:dyDescent="0.25"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</row>
    <row r="320" spans="3:58" x14ac:dyDescent="0.25"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</row>
    <row r="321" spans="3:58" x14ac:dyDescent="0.25"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</row>
    <row r="322" spans="3:58" x14ac:dyDescent="0.25"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</row>
    <row r="323" spans="3:58" x14ac:dyDescent="0.25"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</row>
    <row r="324" spans="3:58" x14ac:dyDescent="0.25"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</row>
    <row r="325" spans="3:58" x14ac:dyDescent="0.25"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</row>
    <row r="326" spans="3:58" x14ac:dyDescent="0.25"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</row>
    <row r="327" spans="3:58" x14ac:dyDescent="0.25"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</row>
    <row r="328" spans="3:58" x14ac:dyDescent="0.25"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</row>
    <row r="329" spans="3:58" x14ac:dyDescent="0.25"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</row>
    <row r="330" spans="3:58" x14ac:dyDescent="0.25"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</row>
    <row r="331" spans="3:58" x14ac:dyDescent="0.25"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</row>
    <row r="332" spans="3:58" x14ac:dyDescent="0.25"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</row>
    <row r="333" spans="3:58" x14ac:dyDescent="0.25"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</row>
    <row r="334" spans="3:58" x14ac:dyDescent="0.25"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</row>
    <row r="335" spans="3:58" x14ac:dyDescent="0.25"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</row>
    <row r="336" spans="3:58" x14ac:dyDescent="0.25"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</row>
    <row r="337" spans="3:58" x14ac:dyDescent="0.25"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</row>
    <row r="338" spans="3:58" x14ac:dyDescent="0.25"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</row>
    <row r="339" spans="3:58" x14ac:dyDescent="0.25"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</row>
    <row r="340" spans="3:58" x14ac:dyDescent="0.25"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</row>
    <row r="341" spans="3:58" x14ac:dyDescent="0.25"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</row>
    <row r="342" spans="3:58" x14ac:dyDescent="0.25"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</row>
    <row r="343" spans="3:58" x14ac:dyDescent="0.25"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</row>
    <row r="344" spans="3:58" x14ac:dyDescent="0.25"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</row>
    <row r="345" spans="3:58" x14ac:dyDescent="0.25"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</row>
    <row r="346" spans="3:58" x14ac:dyDescent="0.25"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</row>
    <row r="347" spans="3:58" x14ac:dyDescent="0.25"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</row>
    <row r="348" spans="3:58" x14ac:dyDescent="0.25"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</row>
    <row r="349" spans="3:58" x14ac:dyDescent="0.25"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</row>
    <row r="350" spans="3:58" x14ac:dyDescent="0.25"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</row>
    <row r="351" spans="3:58" x14ac:dyDescent="0.25"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</row>
    <row r="352" spans="3:58" x14ac:dyDescent="0.25"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</row>
    <row r="353" spans="3:58" x14ac:dyDescent="0.25"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</row>
    <row r="354" spans="3:58" x14ac:dyDescent="0.25"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</row>
    <row r="355" spans="3:58" x14ac:dyDescent="0.25"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</row>
    <row r="356" spans="3:58" x14ac:dyDescent="0.25"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</row>
    <row r="357" spans="3:58" x14ac:dyDescent="0.25"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</row>
    <row r="358" spans="3:58" x14ac:dyDescent="0.25"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</row>
    <row r="359" spans="3:58" x14ac:dyDescent="0.25"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</row>
    <row r="360" spans="3:58" x14ac:dyDescent="0.25"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</row>
    <row r="361" spans="3:58" x14ac:dyDescent="0.25"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</row>
    <row r="362" spans="3:58" x14ac:dyDescent="0.25"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</row>
    <row r="363" spans="3:58" x14ac:dyDescent="0.25"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</row>
    <row r="364" spans="3:58" x14ac:dyDescent="0.25"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</row>
    <row r="365" spans="3:58" x14ac:dyDescent="0.25"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</row>
    <row r="366" spans="3:58" x14ac:dyDescent="0.25"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</row>
    <row r="367" spans="3:58" x14ac:dyDescent="0.25"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</row>
    <row r="368" spans="3:58" x14ac:dyDescent="0.25"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</row>
    <row r="369" spans="3:58" x14ac:dyDescent="0.25"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</row>
    <row r="370" spans="3:58" x14ac:dyDescent="0.25"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</row>
    <row r="371" spans="3:58" x14ac:dyDescent="0.25"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</row>
    <row r="372" spans="3:58" x14ac:dyDescent="0.25"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</row>
    <row r="373" spans="3:58" x14ac:dyDescent="0.25"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</row>
    <row r="374" spans="3:58" x14ac:dyDescent="0.25"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</row>
    <row r="375" spans="3:58" x14ac:dyDescent="0.25"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</row>
    <row r="376" spans="3:58" x14ac:dyDescent="0.25"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</row>
    <row r="377" spans="3:58" x14ac:dyDescent="0.25"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</row>
    <row r="378" spans="3:58" x14ac:dyDescent="0.25"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</row>
    <row r="379" spans="3:58" x14ac:dyDescent="0.25"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</row>
    <row r="380" spans="3:58" x14ac:dyDescent="0.25"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</row>
    <row r="381" spans="3:58" x14ac:dyDescent="0.25"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</row>
    <row r="382" spans="3:58" x14ac:dyDescent="0.25"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</row>
    <row r="383" spans="3:58" x14ac:dyDescent="0.25"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</row>
    <row r="384" spans="3:58" x14ac:dyDescent="0.25"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</row>
    <row r="385" spans="3:58" x14ac:dyDescent="0.25"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</row>
    <row r="386" spans="3:58" x14ac:dyDescent="0.25"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</row>
    <row r="387" spans="3:58" x14ac:dyDescent="0.25"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</row>
    <row r="388" spans="3:58" x14ac:dyDescent="0.25"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</row>
    <row r="389" spans="3:58" x14ac:dyDescent="0.25"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</row>
    <row r="390" spans="3:58" x14ac:dyDescent="0.25"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</row>
    <row r="391" spans="3:58" x14ac:dyDescent="0.25"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</row>
    <row r="392" spans="3:58" x14ac:dyDescent="0.25"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</row>
    <row r="393" spans="3:58" x14ac:dyDescent="0.25"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</row>
    <row r="394" spans="3:58" x14ac:dyDescent="0.25"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</row>
    <row r="395" spans="3:58" x14ac:dyDescent="0.25"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</row>
    <row r="396" spans="3:58" x14ac:dyDescent="0.25"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</row>
    <row r="397" spans="3:58" x14ac:dyDescent="0.25"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</row>
    <row r="398" spans="3:58" x14ac:dyDescent="0.25"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</row>
  </sheetData>
  <hyperlinks>
    <hyperlink ref="A1" location="Main!A1" display="Main" xr:uid="{42671C33-C1C5-42F5-8A0E-B431AFB1EB8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2024-08-28T08:25:10Z</dcterms:created>
  <dcterms:modified xsi:type="dcterms:W3CDTF">2025-08-20T12:36:28Z</dcterms:modified>
</cp:coreProperties>
</file>