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B1304D4-A191-4C4A-B6C3-D85E0D10BF9F}" xr6:coauthVersionLast="47" xr6:coauthVersionMax="47" xr10:uidLastSave="{00000000-0000-0000-0000-000000000000}"/>
  <bookViews>
    <workbookView xWindow="19095" yWindow="0" windowWidth="19410" windowHeight="20925" xr2:uid="{60080457-8EED-45E9-99AC-39ADD7222A0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9" i="2" l="1"/>
  <c r="U19" i="2"/>
  <c r="T19" i="2"/>
  <c r="S19" i="2"/>
  <c r="R19" i="2"/>
  <c r="Q19" i="2"/>
  <c r="Q22" i="2" s="1"/>
  <c r="P19" i="2"/>
  <c r="P22" i="2" s="1"/>
  <c r="N19" i="2"/>
  <c r="M19" i="2"/>
  <c r="L19" i="2"/>
  <c r="K19" i="2"/>
  <c r="J19" i="2"/>
  <c r="I19" i="2"/>
  <c r="H19" i="2"/>
  <c r="H21" i="2" s="1"/>
  <c r="F19" i="2"/>
  <c r="E19" i="2"/>
  <c r="D19" i="2"/>
  <c r="C19" i="2"/>
  <c r="G19" i="2"/>
  <c r="K15" i="2"/>
  <c r="K12" i="2"/>
  <c r="F21" i="2"/>
  <c r="E21" i="2"/>
  <c r="D21" i="2"/>
  <c r="C21" i="2"/>
  <c r="N21" i="2"/>
  <c r="M21" i="2"/>
  <c r="L21" i="2"/>
  <c r="K21" i="2"/>
  <c r="J21" i="2"/>
  <c r="I21" i="2"/>
  <c r="S16" i="2"/>
  <c r="S27" i="2" s="1"/>
  <c r="R16" i="2"/>
  <c r="R27" i="2" s="1"/>
  <c r="Q16" i="2"/>
  <c r="P16" i="2"/>
  <c r="H16" i="2"/>
  <c r="D16" i="2"/>
  <c r="C16" i="2"/>
  <c r="G15" i="2"/>
  <c r="E14" i="2"/>
  <c r="E16" i="2" s="1"/>
  <c r="E27" i="2" s="1"/>
  <c r="G12" i="2"/>
  <c r="G14" i="2" s="1"/>
  <c r="N11" i="2"/>
  <c r="N25" i="2" s="1"/>
  <c r="M11" i="2"/>
  <c r="M25" i="2" s="1"/>
  <c r="L11" i="2"/>
  <c r="L25" i="2" s="1"/>
  <c r="K11" i="2"/>
  <c r="J11" i="2"/>
  <c r="J14" i="2" s="1"/>
  <c r="I11" i="2"/>
  <c r="I14" i="2" s="1"/>
  <c r="H11" i="2"/>
  <c r="H25" i="2" s="1"/>
  <c r="F11" i="2"/>
  <c r="F25" i="2" s="1"/>
  <c r="E11" i="2"/>
  <c r="D11" i="2"/>
  <c r="C11" i="2"/>
  <c r="G11" i="2"/>
  <c r="G25" i="2" s="1"/>
  <c r="J6" i="1"/>
  <c r="N24" i="2"/>
  <c r="M24" i="2"/>
  <c r="L24" i="2"/>
  <c r="K24" i="2"/>
  <c r="J24" i="2"/>
  <c r="I24" i="2"/>
  <c r="G24" i="2"/>
  <c r="H24" i="2"/>
  <c r="S65" i="2"/>
  <c r="R65" i="2"/>
  <c r="Q65" i="2"/>
  <c r="P65" i="2"/>
  <c r="T52" i="2"/>
  <c r="S52" i="2"/>
  <c r="R52" i="2"/>
  <c r="Q52" i="2"/>
  <c r="P52" i="2"/>
  <c r="T59" i="2"/>
  <c r="S59" i="2"/>
  <c r="R59" i="2"/>
  <c r="R60" i="2" s="1"/>
  <c r="R62" i="2" s="1"/>
  <c r="Q59" i="2"/>
  <c r="P59" i="2"/>
  <c r="U59" i="2"/>
  <c r="U52" i="2"/>
  <c r="S35" i="2"/>
  <c r="R35" i="2"/>
  <c r="Q35" i="2"/>
  <c r="P35" i="2"/>
  <c r="P44" i="2"/>
  <c r="T44" i="2"/>
  <c r="S44" i="2"/>
  <c r="S45" i="2" s="1"/>
  <c r="R44" i="2"/>
  <c r="R45" i="2" s="1"/>
  <c r="Q44" i="2"/>
  <c r="U44" i="2"/>
  <c r="T35" i="2"/>
  <c r="U35" i="2"/>
  <c r="T15" i="2"/>
  <c r="T12" i="2"/>
  <c r="T11" i="2"/>
  <c r="U15" i="2"/>
  <c r="U12" i="2"/>
  <c r="U11" i="2"/>
  <c r="U25" i="2" s="1"/>
  <c r="H27" i="2"/>
  <c r="D27" i="2"/>
  <c r="H26" i="2"/>
  <c r="E26" i="2"/>
  <c r="D26" i="2"/>
  <c r="E25" i="2"/>
  <c r="D25" i="2"/>
  <c r="Q27" i="2"/>
  <c r="P27" i="2"/>
  <c r="S26" i="2"/>
  <c r="R26" i="2"/>
  <c r="Q26" i="2"/>
  <c r="P26" i="2"/>
  <c r="S25" i="2"/>
  <c r="R25" i="2"/>
  <c r="Q25" i="2"/>
  <c r="P25" i="2"/>
  <c r="T24" i="2"/>
  <c r="S24" i="2"/>
  <c r="R24" i="2"/>
  <c r="Q24" i="2"/>
  <c r="U24" i="2"/>
  <c r="S22" i="2"/>
  <c r="R22" i="2"/>
  <c r="J4" i="1"/>
  <c r="J7" i="1" s="1"/>
  <c r="G26" i="2" l="1"/>
  <c r="G16" i="2"/>
  <c r="I26" i="2"/>
  <c r="I16" i="2"/>
  <c r="I27" i="2" s="1"/>
  <c r="J16" i="2"/>
  <c r="J27" i="2" s="1"/>
  <c r="J26" i="2"/>
  <c r="L14" i="2"/>
  <c r="M14" i="2"/>
  <c r="N14" i="2"/>
  <c r="F14" i="2"/>
  <c r="S60" i="2"/>
  <c r="S62" i="2" s="1"/>
  <c r="I25" i="2"/>
  <c r="J25" i="2"/>
  <c r="T14" i="2"/>
  <c r="T65" i="2" s="1"/>
  <c r="K14" i="2"/>
  <c r="K16" i="2" s="1"/>
  <c r="K27" i="2" s="1"/>
  <c r="K26" i="2"/>
  <c r="K25" i="2"/>
  <c r="T60" i="2"/>
  <c r="T62" i="2" s="1"/>
  <c r="T45" i="2"/>
  <c r="Q45" i="2"/>
  <c r="U60" i="2"/>
  <c r="U62" i="2" s="1"/>
  <c r="U45" i="2"/>
  <c r="P45" i="2"/>
  <c r="P60" i="2"/>
  <c r="P62" i="2" s="1"/>
  <c r="Q60" i="2"/>
  <c r="Q62" i="2" s="1"/>
  <c r="U14" i="2"/>
  <c r="T25" i="2"/>
  <c r="F26" i="2" l="1"/>
  <c r="F16" i="2"/>
  <c r="F27" i="2" s="1"/>
  <c r="N26" i="2"/>
  <c r="N16" i="2"/>
  <c r="N27" i="2" s="1"/>
  <c r="M26" i="2"/>
  <c r="M16" i="2"/>
  <c r="M27" i="2" s="1"/>
  <c r="L26" i="2"/>
  <c r="L16" i="2"/>
  <c r="L27" i="2" s="1"/>
  <c r="T26" i="2"/>
  <c r="T16" i="2"/>
  <c r="G27" i="2"/>
  <c r="G21" i="2"/>
  <c r="U16" i="2"/>
  <c r="U65" i="2"/>
  <c r="U26" i="2"/>
  <c r="T27" i="2"/>
  <c r="T22" i="2"/>
  <c r="U27" i="2" l="1"/>
  <c r="U22" i="2"/>
</calcChain>
</file>

<file path=xl/sharedStrings.xml><?xml version="1.0" encoding="utf-8"?>
<sst xmlns="http://schemas.openxmlformats.org/spreadsheetml/2006/main" count="109" uniqueCount="98">
  <si>
    <t>Price</t>
  </si>
  <si>
    <t>Shares</t>
  </si>
  <si>
    <t>MC</t>
  </si>
  <si>
    <t>Cash</t>
  </si>
  <si>
    <t>Debt</t>
  </si>
  <si>
    <t>EV</t>
  </si>
  <si>
    <t>Japanese Tobacco</t>
  </si>
  <si>
    <t>IR</t>
  </si>
  <si>
    <t>Q224</t>
  </si>
  <si>
    <t>Brands</t>
  </si>
  <si>
    <t>Main</t>
  </si>
  <si>
    <t>Q123</t>
  </si>
  <si>
    <t>Q223</t>
  </si>
  <si>
    <t>Q323</t>
  </si>
  <si>
    <t>Q423</t>
  </si>
  <si>
    <t>Q124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</si>
  <si>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</si>
  <si>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</si>
  <si>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</si>
  <si>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</si>
  <si>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</si>
  <si>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</si>
  <si>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</si>
  <si>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</si>
  <si>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</si>
  <si>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</si>
  <si>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Cobustibles</t>
  </si>
  <si>
    <t>Winston</t>
  </si>
  <si>
    <t>Mevius</t>
  </si>
  <si>
    <t>Camel</t>
  </si>
  <si>
    <t>LD</t>
  </si>
  <si>
    <t>Reduced Risk Products</t>
  </si>
  <si>
    <t>Ploom</t>
  </si>
  <si>
    <t>With</t>
  </si>
  <si>
    <t>Logic</t>
  </si>
  <si>
    <t>Nordic Spirit</t>
  </si>
  <si>
    <t>Other Brands</t>
  </si>
  <si>
    <t>100 Brands worldwide</t>
  </si>
  <si>
    <t xml:space="preserve">Benson&amp;Hedges, American Spirit, Sobranie, Silk Cut </t>
  </si>
  <si>
    <t>Tobacco</t>
  </si>
  <si>
    <t>Pharma</t>
  </si>
  <si>
    <t>Notes:</t>
  </si>
  <si>
    <t>Revenue Forecast:</t>
  </si>
  <si>
    <t>Initial 3.016.000</t>
  </si>
  <si>
    <t>Revised 3.109.000</t>
  </si>
  <si>
    <t>COGS</t>
  </si>
  <si>
    <t>Gross Profit</t>
  </si>
  <si>
    <t>Other Income</t>
  </si>
  <si>
    <t>SGA</t>
  </si>
  <si>
    <t>Operating Profit</t>
  </si>
  <si>
    <t>Financial Income</t>
  </si>
  <si>
    <t>Pretax Income</t>
  </si>
  <si>
    <t>Income Tax</t>
  </si>
  <si>
    <t>Net Income</t>
  </si>
  <si>
    <t>EPS</t>
  </si>
  <si>
    <t>Revenue Growth</t>
  </si>
  <si>
    <t>Gross Margin</t>
  </si>
  <si>
    <t>Operating Margin</t>
  </si>
  <si>
    <t>Tax Rate</t>
  </si>
  <si>
    <t>Account Receivables</t>
  </si>
  <si>
    <t>Inventories</t>
  </si>
  <si>
    <t>Financial Assets</t>
  </si>
  <si>
    <t>Other</t>
  </si>
  <si>
    <t>Current Assets</t>
  </si>
  <si>
    <t>Assets held for sale</t>
  </si>
  <si>
    <t>Assets</t>
  </si>
  <si>
    <t>Non current Assets</t>
  </si>
  <si>
    <t>Deffered Tax</t>
  </si>
  <si>
    <t>PP&amp;E</t>
  </si>
  <si>
    <t>Goodwill</t>
  </si>
  <si>
    <t>Intangibles</t>
  </si>
  <si>
    <t>Investment Property</t>
  </si>
  <si>
    <t>Retirement Assets</t>
  </si>
  <si>
    <t>Equity Investments</t>
  </si>
  <si>
    <t>Accounts Payables</t>
  </si>
  <si>
    <t>Bonds &amp; Debt</t>
  </si>
  <si>
    <t>Tax Payables</t>
  </si>
  <si>
    <t>Finacial Liabilties</t>
  </si>
  <si>
    <t>Provisions</t>
  </si>
  <si>
    <t>Current Liabilties</t>
  </si>
  <si>
    <t>Liabilties</t>
  </si>
  <si>
    <t>Non Current Liabilties</t>
  </si>
  <si>
    <t>Retirement Liabilties</t>
  </si>
  <si>
    <t>Equity</t>
  </si>
  <si>
    <t>Liabilties &amp; Equity</t>
  </si>
  <si>
    <t xml:space="preserve">D&amp;A </t>
  </si>
  <si>
    <t>Other Adjustments</t>
  </si>
  <si>
    <t>Processed food</t>
  </si>
  <si>
    <t>Q125</t>
  </si>
  <si>
    <t>Q225</t>
  </si>
  <si>
    <t>Q325</t>
  </si>
  <si>
    <t>Q425</t>
  </si>
  <si>
    <t>Cash &amp; Cash Equivalents</t>
  </si>
  <si>
    <t>Tax Liabilties</t>
  </si>
  <si>
    <t>Total Volume (in billion)</t>
  </si>
  <si>
    <t>RRP Volume (in billion)</t>
  </si>
  <si>
    <t>Minority Interest</t>
  </si>
  <si>
    <t>in mio 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</si>
</sst>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;\(#,##0.0\)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5" fillId="0" borderId="0" xfId="0" applyFont="1"/>
    <xf numFmtId="0" fontId="2" fillId="0" borderId="0" xfId="0" applyFont="1"/>
    <xf numFmtId="164" fontId="2" fillId="0" borderId="0" xfId="0" applyNumberFormat="1" applyFont="1"/>
    <xf numFmtId="0" fontId="6" fillId="0" borderId="0" xfId="1" applyFont="1"/>
    <xf numFmtId="0" fontId="2" fillId="0" borderId="0" xfId="0" applyFont="1" applyAlignment="1">
      <alignment horizontal="right"/>
    </xf>
    <xf numFmtId="0" fontId="7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8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8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7" fillId="0" borderId="0" xfId="0" applyFont="1"/>
    <xf numFmtId="9" fontId="2" fillId="0" borderId="0" xfId="2" applyFont="1"/>
    <xf numFmtId="164" fontId="5" fillId="0" borderId="0" xfId="0" applyNumberFormat="1" applyFont="1"/>
    <xf numFmtId="9" fontId="5" fillId="0" borderId="0" xfId="2" applyFont="1"/>
    <xf numFmtId="0" fontId="1" fillId="0" borderId="0" xfId="0" applyFont="1" applyAlignment="1">
      <alignment horizontal="right"/>
    </xf>
    <xf numFmtId="0" fontId="1" fillId="0" borderId="0" xfId="0" applyFont="1"/>
    <xf numFmtId="164" fontId="1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152400</xdr:rowOff>
    </xdr:from>
    <xdr:to>
      <xdr:col>21</xdr:col>
      <xdr:colOff>19050</xdr:colOff>
      <xdr:row>28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D71809A-7261-9F82-FF47-5BBC74C12B34}"/>
            </a:ext>
          </a:extLst>
        </xdr:cNvPr>
        <xdr:cNvCxnSpPr/>
      </xdr:nvCxnSpPr>
      <xdr:spPr>
        <a:xfrm flipH="1">
          <a:off x="10598150" y="152400"/>
          <a:ext cx="19050" cy="5187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ti.com/about-us/our-business/investor-inform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904FC-F4B1-4370-9C42-66C78A1263A0}">
  <dimension ref="A1:M25"/>
  <sheetViews>
    <sheetView tabSelected="1" zoomScale="200" zoomScaleNormal="200" workbookViewId="0">
      <selection activeCell="D1" sqref="D1"/>
    </sheetView>
  </sheetViews>
  <sheetFormatPr defaultRowHeight="12.75" x14ac:dyDescent="0.2"/>
  <cols>
    <col min="1" max="1" width="4.140625" style="2" customWidth="1"/>
    <col min="2" max="2" width="19.42578125" style="2" bestFit="1" customWidth="1"/>
    <col min="3" max="9" width="9.140625" style="2"/>
    <col min="10" max="10" width="11.5703125" style="2" customWidth="1"/>
    <col min="11" max="12" width="9.140625" style="2"/>
    <col min="13" max="13" width="10.85546875" style="2" bestFit="1" customWidth="1"/>
    <col min="14" max="16384" width="9.140625" style="2"/>
  </cols>
  <sheetData>
    <row r="1" spans="1:13" x14ac:dyDescent="0.2">
      <c r="A1" s="1" t="s">
        <v>6</v>
      </c>
    </row>
    <row r="2" spans="1:13" x14ac:dyDescent="0.2">
      <c r="A2" s="23" t="s">
        <v>97</v>
      </c>
      <c r="I2" s="2" t="s">
        <v>0</v>
      </c>
      <c r="J2" s="3">
        <v>4744</v>
      </c>
    </row>
    <row r="3" spans="1:13" x14ac:dyDescent="0.2">
      <c r="C3" s="4"/>
      <c r="I3" s="2" t="s">
        <v>1</v>
      </c>
      <c r="J3" s="3">
        <v>1775.6347480288</v>
      </c>
      <c r="K3" s="22" t="s">
        <v>89</v>
      </c>
    </row>
    <row r="4" spans="1:13" x14ac:dyDescent="0.2">
      <c r="B4" s="4" t="s">
        <v>7</v>
      </c>
      <c r="I4" s="2" t="s">
        <v>2</v>
      </c>
      <c r="J4" s="3">
        <f>J2*J3</f>
        <v>8423611.2446486279</v>
      </c>
      <c r="K4" s="5"/>
    </row>
    <row r="5" spans="1:13" x14ac:dyDescent="0.2">
      <c r="I5" s="2" t="s">
        <v>3</v>
      </c>
      <c r="J5" s="3">
        <v>865185</v>
      </c>
      <c r="K5" s="22" t="s">
        <v>89</v>
      </c>
    </row>
    <row r="6" spans="1:13" x14ac:dyDescent="0.2">
      <c r="B6" s="6" t="s">
        <v>9</v>
      </c>
      <c r="C6" s="7"/>
      <c r="D6" s="7"/>
      <c r="E6" s="7"/>
      <c r="F6" s="8"/>
      <c r="I6" s="2" t="s">
        <v>4</v>
      </c>
      <c r="J6" s="3">
        <f>186479+1439954</f>
        <v>1626433</v>
      </c>
      <c r="K6" s="22" t="s">
        <v>89</v>
      </c>
    </row>
    <row r="7" spans="1:13" x14ac:dyDescent="0.2">
      <c r="B7" s="9" t="s">
        <v>26</v>
      </c>
      <c r="C7" s="10"/>
      <c r="D7" s="10"/>
      <c r="E7" s="10"/>
      <c r="F7" s="11"/>
      <c r="I7" s="2" t="s">
        <v>5</v>
      </c>
      <c r="J7" s="3">
        <f>J4-J5+J6</f>
        <v>9184859.2446486279</v>
      </c>
    </row>
    <row r="8" spans="1:13" x14ac:dyDescent="0.2">
      <c r="B8" s="12" t="s">
        <v>27</v>
      </c>
      <c r="F8" s="13"/>
    </row>
    <row r="9" spans="1:13" x14ac:dyDescent="0.2">
      <c r="B9" s="12" t="s">
        <v>28</v>
      </c>
      <c r="F9" s="13"/>
    </row>
    <row r="10" spans="1:13" x14ac:dyDescent="0.2">
      <c r="B10" s="12" t="s">
        <v>29</v>
      </c>
      <c r="F10" s="13"/>
    </row>
    <row r="11" spans="1:13" x14ac:dyDescent="0.2">
      <c r="B11" s="12" t="s">
        <v>30</v>
      </c>
      <c r="F11" s="13"/>
    </row>
    <row r="12" spans="1:13" x14ac:dyDescent="0.2">
      <c r="B12" s="14" t="s">
        <v>31</v>
      </c>
      <c r="F12" s="13"/>
      <c r="M12" s="2">
        <v>1035905.312</v>
      </c>
    </row>
    <row r="13" spans="1:13" x14ac:dyDescent="0.2">
      <c r="B13" s="12" t="s">
        <v>33</v>
      </c>
      <c r="F13" s="13"/>
      <c r="M13" s="2">
        <v>0.58340000000000003</v>
      </c>
    </row>
    <row r="14" spans="1:13" x14ac:dyDescent="0.2">
      <c r="B14" s="12" t="s">
        <v>34</v>
      </c>
      <c r="F14" s="13"/>
    </row>
    <row r="15" spans="1:13" x14ac:dyDescent="0.2">
      <c r="B15" s="12" t="s">
        <v>35</v>
      </c>
      <c r="F15" s="13"/>
    </row>
    <row r="16" spans="1:13" x14ac:dyDescent="0.2">
      <c r="B16" s="15" t="s">
        <v>32</v>
      </c>
      <c r="C16" s="16"/>
      <c r="D16" s="16"/>
      <c r="E16" s="16"/>
      <c r="F16" s="17"/>
    </row>
    <row r="18" spans="2:12" x14ac:dyDescent="0.2">
      <c r="B18" s="2" t="s">
        <v>36</v>
      </c>
      <c r="K18" s="18"/>
    </row>
    <row r="19" spans="2:12" x14ac:dyDescent="0.2">
      <c r="B19" s="2" t="s">
        <v>37</v>
      </c>
      <c r="L19" s="19"/>
    </row>
    <row r="20" spans="2:12" x14ac:dyDescent="0.2">
      <c r="B20" s="2" t="s">
        <v>38</v>
      </c>
      <c r="L20" s="19"/>
    </row>
    <row r="21" spans="2:12" x14ac:dyDescent="0.2">
      <c r="L21" s="19"/>
    </row>
    <row r="22" spans="2:12" x14ac:dyDescent="0.2">
      <c r="B22" s="1" t="s">
        <v>41</v>
      </c>
    </row>
    <row r="23" spans="2:12" x14ac:dyDescent="0.2">
      <c r="B23" s="2" t="s">
        <v>42</v>
      </c>
    </row>
    <row r="24" spans="2:12" x14ac:dyDescent="0.2">
      <c r="B24" s="2" t="s">
        <v>43</v>
      </c>
    </row>
    <row r="25" spans="2:12" x14ac:dyDescent="0.2">
      <c r="B25" s="2" t="s">
        <v>44</v>
      </c>
    </row>
  </sheetData>
  <hyperlinks>
    <hyperlink ref="B4" r:id="rId1" xr:uid="{ECD951A0-62FD-42E2-9D95-AA294F624D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CD0B-7B8A-4607-AB5D-1BE9B827D71D}">
  <dimension ref="A1:AI352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5" sqref="A5"/>
    </sheetView>
  </sheetViews>
  <sheetFormatPr defaultRowHeight="12.75" x14ac:dyDescent="0.2"/>
  <cols>
    <col min="1" max="1" width="4.7109375" style="2" bestFit="1" customWidth="1"/>
    <col min="2" max="2" width="22.85546875" style="2" customWidth="1"/>
    <col min="3" max="3" width="9.140625" style="2"/>
    <col min="4" max="10" width="9.42578125" style="2" bestFit="1" customWidth="1"/>
    <col min="11" max="14" width="9.42578125" style="2" customWidth="1"/>
    <col min="15" max="15" width="9.140625" style="2"/>
    <col min="16" max="19" width="9.42578125" style="2" bestFit="1" customWidth="1"/>
    <col min="20" max="22" width="10.140625" style="2" bestFit="1" customWidth="1"/>
    <col min="23" max="16384" width="9.140625" style="2"/>
  </cols>
  <sheetData>
    <row r="1" spans="1:35" x14ac:dyDescent="0.2">
      <c r="A1" s="4" t="s">
        <v>10</v>
      </c>
    </row>
    <row r="2" spans="1:35" x14ac:dyDescent="0.2"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8</v>
      </c>
      <c r="I2" s="5" t="s">
        <v>16</v>
      </c>
      <c r="J2" s="5" t="s">
        <v>17</v>
      </c>
      <c r="K2" s="22" t="s">
        <v>88</v>
      </c>
      <c r="L2" s="22" t="s">
        <v>89</v>
      </c>
      <c r="M2" s="22" t="s">
        <v>90</v>
      </c>
      <c r="N2" s="22" t="s">
        <v>91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5" t="s">
        <v>24</v>
      </c>
    </row>
    <row r="3" spans="1:35" x14ac:dyDescent="0.2">
      <c r="B3" s="23" t="s">
        <v>94</v>
      </c>
      <c r="C3" s="25"/>
      <c r="D3" s="25"/>
      <c r="E3" s="25"/>
      <c r="F3" s="25"/>
      <c r="G3" s="25">
        <v>136.19999999999999</v>
      </c>
      <c r="H3" s="25"/>
      <c r="I3" s="25"/>
      <c r="J3" s="25"/>
      <c r="K3" s="25">
        <v>134.4</v>
      </c>
      <c r="L3" s="25">
        <v>148.80000000000001</v>
      </c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</row>
    <row r="4" spans="1:35" x14ac:dyDescent="0.2">
      <c r="B4" s="23" t="s">
        <v>95</v>
      </c>
      <c r="C4" s="25"/>
      <c r="D4" s="25">
        <v>2.1</v>
      </c>
      <c r="E4" s="26">
        <v>7.2</v>
      </c>
      <c r="F4" s="25"/>
      <c r="G4" s="25">
        <v>2.5</v>
      </c>
      <c r="H4" s="25">
        <v>2.7</v>
      </c>
      <c r="I4" s="25">
        <v>2.7</v>
      </c>
      <c r="J4" s="25"/>
      <c r="K4" s="25">
        <v>3</v>
      </c>
      <c r="L4" s="25">
        <v>3.3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</row>
    <row r="5" spans="1:35" x14ac:dyDescent="0.2">
      <c r="B5" s="18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5" x14ac:dyDescent="0.2">
      <c r="B6" s="2" t="s">
        <v>39</v>
      </c>
      <c r="C6" s="3"/>
      <c r="D6" s="3">
        <v>638100</v>
      </c>
      <c r="E6" s="3">
        <v>674100</v>
      </c>
      <c r="F6" s="3"/>
      <c r="G6" s="3">
        <v>681045</v>
      </c>
      <c r="H6" s="3">
        <v>738500</v>
      </c>
      <c r="I6" s="3">
        <v>730500</v>
      </c>
      <c r="J6" s="3"/>
      <c r="K6" s="3">
        <v>764807</v>
      </c>
      <c r="L6" s="3">
        <v>814000</v>
      </c>
      <c r="M6" s="3"/>
      <c r="N6" s="3"/>
      <c r="O6" s="3"/>
      <c r="P6" s="3"/>
      <c r="Q6" s="3"/>
      <c r="R6" s="3"/>
      <c r="S6" s="3"/>
      <c r="T6" s="3">
        <v>2417741</v>
      </c>
      <c r="U6" s="3">
        <v>2591303</v>
      </c>
      <c r="V6" s="3">
        <v>2747000</v>
      </c>
      <c r="W6" s="3"/>
      <c r="X6" s="3"/>
      <c r="Y6" s="3"/>
      <c r="Z6" s="3"/>
      <c r="AA6" s="3"/>
      <c r="AB6" s="3"/>
      <c r="AC6" s="3"/>
      <c r="AD6" s="3"/>
      <c r="AE6" s="3"/>
    </row>
    <row r="7" spans="1:35" x14ac:dyDescent="0.2">
      <c r="B7" s="2" t="s">
        <v>40</v>
      </c>
      <c r="C7" s="3"/>
      <c r="D7" s="3">
        <v>22700</v>
      </c>
      <c r="E7" s="3">
        <v>22100</v>
      </c>
      <c r="F7" s="3"/>
      <c r="G7" s="3">
        <v>23341</v>
      </c>
      <c r="H7" s="3">
        <v>20700</v>
      </c>
      <c r="I7" s="3">
        <v>23000</v>
      </c>
      <c r="J7" s="3"/>
      <c r="K7" s="3">
        <v>25388</v>
      </c>
      <c r="L7" s="3">
        <v>40300</v>
      </c>
      <c r="M7" s="3"/>
      <c r="N7" s="3"/>
      <c r="O7" s="3"/>
      <c r="P7" s="3"/>
      <c r="Q7" s="3"/>
      <c r="R7" s="3"/>
      <c r="S7" s="3"/>
      <c r="T7" s="3">
        <v>82908</v>
      </c>
      <c r="U7" s="3">
        <v>94875</v>
      </c>
      <c r="V7" s="3">
        <v>93000</v>
      </c>
      <c r="W7" s="3"/>
      <c r="X7" s="3"/>
      <c r="Y7" s="3"/>
      <c r="Z7" s="3"/>
      <c r="AA7" s="3"/>
      <c r="AB7" s="3"/>
      <c r="AC7" s="3"/>
      <c r="AD7" s="3"/>
      <c r="AE7" s="3"/>
    </row>
    <row r="8" spans="1:35" x14ac:dyDescent="0.2">
      <c r="B8" s="2" t="s">
        <v>87</v>
      </c>
      <c r="C8" s="3"/>
      <c r="D8" s="3">
        <v>37800</v>
      </c>
      <c r="E8" s="3">
        <v>38100</v>
      </c>
      <c r="F8" s="3"/>
      <c r="G8" s="3">
        <v>35695</v>
      </c>
      <c r="H8" s="3">
        <v>38100</v>
      </c>
      <c r="I8" s="3">
        <v>39700</v>
      </c>
      <c r="J8" s="3"/>
      <c r="K8" s="3">
        <v>36476</v>
      </c>
      <c r="L8" s="3">
        <v>22900</v>
      </c>
      <c r="M8" s="3"/>
      <c r="N8" s="3"/>
      <c r="O8" s="3"/>
      <c r="P8" s="3"/>
      <c r="Q8" s="3"/>
      <c r="R8" s="3"/>
      <c r="S8" s="3"/>
      <c r="T8" s="3">
        <v>155542</v>
      </c>
      <c r="U8" s="3">
        <v>153885</v>
      </c>
      <c r="V8" s="3">
        <v>156500</v>
      </c>
      <c r="W8" s="3"/>
      <c r="X8" s="3"/>
      <c r="Y8" s="3"/>
      <c r="Z8" s="3"/>
      <c r="AA8" s="3"/>
      <c r="AB8" s="3"/>
      <c r="AC8" s="3"/>
      <c r="AD8" s="3"/>
      <c r="AE8" s="3"/>
    </row>
    <row r="9" spans="1:35" x14ac:dyDescent="0.2">
      <c r="B9" s="1" t="s">
        <v>25</v>
      </c>
      <c r="C9" s="3"/>
      <c r="D9" s="20">
        <v>727500</v>
      </c>
      <c r="E9" s="20">
        <v>764200</v>
      </c>
      <c r="F9" s="20"/>
      <c r="G9" s="20">
        <v>740333</v>
      </c>
      <c r="H9" s="20">
        <v>829600</v>
      </c>
      <c r="I9" s="20">
        <v>823400</v>
      </c>
      <c r="J9" s="20"/>
      <c r="K9" s="20">
        <v>826981</v>
      </c>
      <c r="L9" s="20">
        <v>907600</v>
      </c>
      <c r="M9" s="20"/>
      <c r="N9" s="20"/>
      <c r="O9" s="20"/>
      <c r="P9" s="20"/>
      <c r="Q9" s="20"/>
      <c r="R9" s="20"/>
      <c r="S9" s="20"/>
      <c r="T9" s="20">
        <v>2657832</v>
      </c>
      <c r="U9" s="20">
        <v>2841077</v>
      </c>
      <c r="V9" s="20">
        <v>3109000</v>
      </c>
      <c r="W9" s="3"/>
      <c r="X9" s="3"/>
      <c r="Y9" s="3"/>
      <c r="Z9" s="3"/>
      <c r="AA9" s="3"/>
      <c r="AB9" s="3"/>
      <c r="AC9" s="3"/>
      <c r="AD9" s="3"/>
      <c r="AE9" s="3"/>
    </row>
    <row r="10" spans="1:35" x14ac:dyDescent="0.2">
      <c r="B10" s="2" t="s">
        <v>45</v>
      </c>
      <c r="C10" s="3"/>
      <c r="D10" s="3"/>
      <c r="E10" s="3"/>
      <c r="F10" s="3"/>
      <c r="G10" s="3">
        <v>320101</v>
      </c>
      <c r="H10" s="3"/>
      <c r="I10" s="3"/>
      <c r="J10" s="3"/>
      <c r="K10" s="3">
        <v>346214</v>
      </c>
      <c r="L10" s="3"/>
      <c r="M10" s="3"/>
      <c r="N10" s="3"/>
      <c r="O10" s="3"/>
      <c r="P10" s="3"/>
      <c r="Q10" s="3"/>
      <c r="R10" s="3"/>
      <c r="S10" s="3"/>
      <c r="T10" s="3">
        <v>1090989</v>
      </c>
      <c r="U10" s="3">
        <v>1225947</v>
      </c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5" x14ac:dyDescent="0.2">
      <c r="B11" s="2" t="s">
        <v>46</v>
      </c>
      <c r="C11" s="3">
        <f t="shared" ref="C11:F11" si="0">+C9-C10</f>
        <v>0</v>
      </c>
      <c r="D11" s="3">
        <f t="shared" si="0"/>
        <v>727500</v>
      </c>
      <c r="E11" s="3">
        <f t="shared" si="0"/>
        <v>764200</v>
      </c>
      <c r="F11" s="3">
        <f t="shared" si="0"/>
        <v>0</v>
      </c>
      <c r="G11" s="3">
        <f>+G9-G10</f>
        <v>420232</v>
      </c>
      <c r="H11" s="3">
        <f t="shared" ref="H11:N11" si="1">+H9-H10</f>
        <v>829600</v>
      </c>
      <c r="I11" s="3">
        <f t="shared" si="1"/>
        <v>823400</v>
      </c>
      <c r="J11" s="3">
        <f t="shared" si="1"/>
        <v>0</v>
      </c>
      <c r="K11" s="3">
        <f t="shared" si="1"/>
        <v>480767</v>
      </c>
      <c r="L11" s="3">
        <f t="shared" si="1"/>
        <v>907600</v>
      </c>
      <c r="M11" s="3">
        <f t="shared" si="1"/>
        <v>0</v>
      </c>
      <c r="N11" s="3">
        <f t="shared" si="1"/>
        <v>0</v>
      </c>
      <c r="O11" s="3"/>
      <c r="P11" s="3"/>
      <c r="Q11" s="3"/>
      <c r="R11" s="3"/>
      <c r="S11" s="3"/>
      <c r="T11" s="3">
        <f>T9-T10</f>
        <v>1566843</v>
      </c>
      <c r="U11" s="3">
        <f>U9-U10</f>
        <v>1615130</v>
      </c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5" x14ac:dyDescent="0.2">
      <c r="B12" s="2" t="s">
        <v>47</v>
      </c>
      <c r="C12" s="3"/>
      <c r="D12" s="3"/>
      <c r="E12" s="3"/>
      <c r="F12" s="3"/>
      <c r="G12" s="3">
        <f>6377+2073</f>
        <v>8450</v>
      </c>
      <c r="H12" s="3"/>
      <c r="I12" s="3"/>
      <c r="J12" s="3"/>
      <c r="K12" s="3">
        <f>3874+2335</f>
        <v>6209</v>
      </c>
      <c r="L12" s="3"/>
      <c r="M12" s="3"/>
      <c r="N12" s="3"/>
      <c r="O12" s="3"/>
      <c r="P12" s="3"/>
      <c r="Q12" s="3"/>
      <c r="R12" s="3"/>
      <c r="S12" s="3"/>
      <c r="T12" s="3">
        <f>20262+8009</f>
        <v>28271</v>
      </c>
      <c r="U12" s="3">
        <f>30027+8332</f>
        <v>38359</v>
      </c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5" x14ac:dyDescent="0.2">
      <c r="B13" s="2" t="s">
        <v>48</v>
      </c>
      <c r="C13" s="3"/>
      <c r="D13" s="3"/>
      <c r="E13" s="3"/>
      <c r="F13" s="3"/>
      <c r="G13" s="3">
        <v>212863</v>
      </c>
      <c r="H13" s="3"/>
      <c r="I13" s="3"/>
      <c r="J13" s="3"/>
      <c r="K13" s="3">
        <v>238219</v>
      </c>
      <c r="L13" s="3"/>
      <c r="M13" s="3"/>
      <c r="N13" s="3"/>
      <c r="O13" s="3"/>
      <c r="P13" s="3"/>
      <c r="Q13" s="3"/>
      <c r="R13" s="3"/>
      <c r="S13" s="3"/>
      <c r="T13" s="3">
        <v>941538</v>
      </c>
      <c r="U13" s="3">
        <v>981052</v>
      </c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5" x14ac:dyDescent="0.2">
      <c r="B14" s="2" t="s">
        <v>49</v>
      </c>
      <c r="C14" s="3"/>
      <c r="D14" s="3">
        <v>207200</v>
      </c>
      <c r="E14" s="3">
        <f>+E11+E12-E13</f>
        <v>764200</v>
      </c>
      <c r="F14" s="3">
        <f>+F11+F12-F13</f>
        <v>0</v>
      </c>
      <c r="G14" s="3">
        <f>+G11+G12-G13</f>
        <v>215819</v>
      </c>
      <c r="H14" s="3">
        <v>216800</v>
      </c>
      <c r="I14" s="3">
        <f>+I11+I12-I13</f>
        <v>823400</v>
      </c>
      <c r="J14" s="3">
        <f>+J11+J12-J13</f>
        <v>0</v>
      </c>
      <c r="K14" s="3">
        <f>+K11+K12-K13</f>
        <v>248757</v>
      </c>
      <c r="L14" s="3">
        <f>+L11+L12-L13</f>
        <v>907600</v>
      </c>
      <c r="M14" s="3">
        <f>+M11+M12-M13</f>
        <v>0</v>
      </c>
      <c r="N14" s="3">
        <f>+N11+N12-N13</f>
        <v>0</v>
      </c>
      <c r="O14" s="3"/>
      <c r="P14" s="3"/>
      <c r="Q14" s="3"/>
      <c r="R14" s="3"/>
      <c r="S14" s="3"/>
      <c r="T14" s="3">
        <f>T11+T12-T13</f>
        <v>653576</v>
      </c>
      <c r="U14" s="3">
        <f>U11+U12-U13</f>
        <v>672437</v>
      </c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5" x14ac:dyDescent="0.2">
      <c r="B15" s="2" t="s">
        <v>50</v>
      </c>
      <c r="C15" s="3"/>
      <c r="D15" s="3"/>
      <c r="E15" s="3"/>
      <c r="F15" s="3"/>
      <c r="G15" s="3">
        <f>14877-29429</f>
        <v>-14552</v>
      </c>
      <c r="H15" s="3"/>
      <c r="I15" s="3"/>
      <c r="J15" s="3"/>
      <c r="K15" s="3">
        <f>17418-40108</f>
        <v>-22690</v>
      </c>
      <c r="L15" s="3"/>
      <c r="M15" s="3"/>
      <c r="N15" s="3"/>
      <c r="O15" s="3"/>
      <c r="P15" s="3"/>
      <c r="Q15" s="3"/>
      <c r="R15" s="3"/>
      <c r="S15" s="3"/>
      <c r="T15" s="3">
        <f>31147-91272</f>
        <v>-60125</v>
      </c>
      <c r="U15" s="3">
        <f>44414-95222</f>
        <v>-50808</v>
      </c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5" x14ac:dyDescent="0.2">
      <c r="B16" s="2" t="s">
        <v>51</v>
      </c>
      <c r="C16" s="3">
        <f t="shared" ref="C16:S16" si="2">C14+C15</f>
        <v>0</v>
      </c>
      <c r="D16" s="3">
        <f t="shared" si="2"/>
        <v>207200</v>
      </c>
      <c r="E16" s="3">
        <f t="shared" si="2"/>
        <v>764200</v>
      </c>
      <c r="F16" s="3">
        <f t="shared" si="2"/>
        <v>0</v>
      </c>
      <c r="G16" s="3">
        <f t="shared" si="2"/>
        <v>201267</v>
      </c>
      <c r="H16" s="3">
        <f t="shared" si="2"/>
        <v>216800</v>
      </c>
      <c r="I16" s="3">
        <f t="shared" si="2"/>
        <v>823400</v>
      </c>
      <c r="J16" s="3">
        <f t="shared" si="2"/>
        <v>0</v>
      </c>
      <c r="K16" s="3">
        <f t="shared" si="2"/>
        <v>226067</v>
      </c>
      <c r="L16" s="3">
        <f t="shared" si="2"/>
        <v>907600</v>
      </c>
      <c r="M16" s="3">
        <f t="shared" si="2"/>
        <v>0</v>
      </c>
      <c r="N16" s="3">
        <f t="shared" si="2"/>
        <v>0</v>
      </c>
      <c r="O16" s="3"/>
      <c r="P16" s="3">
        <f t="shared" si="2"/>
        <v>0</v>
      </c>
      <c r="Q16" s="3">
        <f t="shared" si="2"/>
        <v>0</v>
      </c>
      <c r="R16" s="3">
        <f t="shared" si="2"/>
        <v>0</v>
      </c>
      <c r="S16" s="3">
        <f t="shared" si="2"/>
        <v>0</v>
      </c>
      <c r="T16" s="3">
        <f>T14+T15</f>
        <v>593451</v>
      </c>
      <c r="U16" s="3">
        <f>U14+U15</f>
        <v>621629</v>
      </c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2:31" x14ac:dyDescent="0.2">
      <c r="B17" s="2" t="s">
        <v>52</v>
      </c>
      <c r="C17" s="3"/>
      <c r="D17" s="3"/>
      <c r="E17" s="3"/>
      <c r="F17" s="3"/>
      <c r="G17" s="3">
        <v>43499</v>
      </c>
      <c r="H17" s="3"/>
      <c r="I17" s="3"/>
      <c r="J17" s="3"/>
      <c r="K17" s="3">
        <v>67843</v>
      </c>
      <c r="L17" s="3"/>
      <c r="M17" s="3"/>
      <c r="N17" s="3"/>
      <c r="O17" s="3"/>
      <c r="P17" s="3"/>
      <c r="Q17" s="3"/>
      <c r="R17" s="3"/>
      <c r="S17" s="3"/>
      <c r="T17" s="3">
        <v>149277</v>
      </c>
      <c r="U17" s="3">
        <v>136292</v>
      </c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2:31" x14ac:dyDescent="0.2">
      <c r="B18" s="23" t="s">
        <v>96</v>
      </c>
      <c r="C18" s="3"/>
      <c r="D18" s="3"/>
      <c r="E18" s="3"/>
      <c r="F18" s="3"/>
      <c r="G18" s="3">
        <v>501</v>
      </c>
      <c r="H18" s="3"/>
      <c r="I18" s="3"/>
      <c r="J18" s="3"/>
      <c r="K18" s="3">
        <v>746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2:31" x14ac:dyDescent="0.2">
      <c r="B19" s="2" t="s">
        <v>53</v>
      </c>
      <c r="C19" s="3">
        <f t="shared" ref="C19:F19" si="3">+C16-C17-C18</f>
        <v>0</v>
      </c>
      <c r="D19" s="3">
        <f t="shared" si="3"/>
        <v>207200</v>
      </c>
      <c r="E19" s="3">
        <f t="shared" si="3"/>
        <v>764200</v>
      </c>
      <c r="F19" s="3">
        <f t="shared" si="3"/>
        <v>0</v>
      </c>
      <c r="G19" s="3">
        <f>+G16-G17-G18</f>
        <v>157267</v>
      </c>
      <c r="H19" s="3">
        <f t="shared" ref="H19:N19" si="4">+H16-H17-H18</f>
        <v>216800</v>
      </c>
      <c r="I19" s="3">
        <f t="shared" si="4"/>
        <v>823400</v>
      </c>
      <c r="J19" s="3">
        <f t="shared" si="4"/>
        <v>0</v>
      </c>
      <c r="K19" s="3">
        <f t="shared" si="4"/>
        <v>157478</v>
      </c>
      <c r="L19" s="3">
        <f t="shared" si="4"/>
        <v>907600</v>
      </c>
      <c r="M19" s="3">
        <f t="shared" si="4"/>
        <v>0</v>
      </c>
      <c r="N19" s="3">
        <f t="shared" si="4"/>
        <v>0</v>
      </c>
      <c r="O19" s="3"/>
      <c r="P19" s="3">
        <f t="shared" ref="P19" si="5">+P16-P17-P18</f>
        <v>0</v>
      </c>
      <c r="Q19" s="3">
        <f t="shared" ref="Q19" si="6">+Q16-Q17-Q18</f>
        <v>0</v>
      </c>
      <c r="R19" s="3">
        <f t="shared" ref="R19" si="7">+R16-R17-R18</f>
        <v>0</v>
      </c>
      <c r="S19" s="3">
        <f t="shared" ref="S19" si="8">+S16-S17-S18</f>
        <v>0</v>
      </c>
      <c r="T19" s="3">
        <f t="shared" ref="T19" si="9">+T16-T17-T18</f>
        <v>444174</v>
      </c>
      <c r="U19" s="3">
        <f t="shared" ref="U19" si="10">+U16-U17-U18</f>
        <v>485337</v>
      </c>
      <c r="V19" s="3">
        <f t="shared" ref="V19" si="11">+V16-V17-V18</f>
        <v>0</v>
      </c>
      <c r="W19" s="3"/>
      <c r="X19" s="3"/>
      <c r="Y19" s="3"/>
      <c r="Z19" s="3"/>
      <c r="AA19" s="3"/>
      <c r="AB19" s="3"/>
      <c r="AC19" s="3"/>
      <c r="AD19" s="3"/>
      <c r="AE19" s="3"/>
    </row>
    <row r="20" spans="2:31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2:31" x14ac:dyDescent="0.2">
      <c r="B21" s="2" t="s">
        <v>54</v>
      </c>
      <c r="C21" s="25" t="e">
        <f t="shared" ref="C21:F21" si="12">+C19/C22</f>
        <v>#DIV/0!</v>
      </c>
      <c r="D21" s="25" t="e">
        <f t="shared" si="12"/>
        <v>#DIV/0!</v>
      </c>
      <c r="E21" s="25" t="e">
        <f t="shared" si="12"/>
        <v>#DIV/0!</v>
      </c>
      <c r="F21" s="25" t="e">
        <f t="shared" si="12"/>
        <v>#DIV/0!</v>
      </c>
      <c r="G21" s="25">
        <f>+G19/G22</f>
        <v>88.584338007290896</v>
      </c>
      <c r="H21" s="25" t="e">
        <f t="shared" ref="H21:N21" si="13">+H19/H22</f>
        <v>#DIV/0!</v>
      </c>
      <c r="I21" s="25" t="e">
        <f t="shared" si="13"/>
        <v>#DIV/0!</v>
      </c>
      <c r="J21" s="25" t="e">
        <f t="shared" si="13"/>
        <v>#DIV/0!</v>
      </c>
      <c r="K21" s="25">
        <f t="shared" si="13"/>
        <v>88.691262432030953</v>
      </c>
      <c r="L21" s="25" t="e">
        <f t="shared" si="13"/>
        <v>#DIV/0!</v>
      </c>
      <c r="M21" s="25" t="e">
        <f t="shared" si="13"/>
        <v>#DIV/0!</v>
      </c>
      <c r="N21" s="25" t="e">
        <f t="shared" si="13"/>
        <v>#DIV/0!</v>
      </c>
      <c r="O21" s="25"/>
      <c r="P21" s="25"/>
      <c r="Q21" s="25"/>
      <c r="R21" s="25"/>
      <c r="S21" s="25"/>
      <c r="T21" s="25">
        <v>249.45</v>
      </c>
      <c r="U21" s="25">
        <v>271.69</v>
      </c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2:31" x14ac:dyDescent="0.2">
      <c r="B22" s="2" t="s">
        <v>1</v>
      </c>
      <c r="C22" s="3"/>
      <c r="D22" s="3"/>
      <c r="E22" s="3"/>
      <c r="F22" s="3"/>
      <c r="G22" s="3">
        <v>1775.336403</v>
      </c>
      <c r="H22" s="3"/>
      <c r="I22" s="3"/>
      <c r="J22" s="3"/>
      <c r="K22" s="3">
        <v>1775.5751319999999</v>
      </c>
      <c r="L22" s="3"/>
      <c r="M22" s="3"/>
      <c r="N22" s="3"/>
      <c r="O22" s="3"/>
      <c r="P22" s="3" t="e">
        <f t="shared" ref="P22:T22" si="14">P19/P21</f>
        <v>#DIV/0!</v>
      </c>
      <c r="Q22" s="3" t="e">
        <f t="shared" si="14"/>
        <v>#DIV/0!</v>
      </c>
      <c r="R22" s="3" t="e">
        <f t="shared" si="14"/>
        <v>#DIV/0!</v>
      </c>
      <c r="S22" s="3" t="e">
        <f t="shared" si="14"/>
        <v>#DIV/0!</v>
      </c>
      <c r="T22" s="3">
        <f t="shared" si="14"/>
        <v>1780.6133493686111</v>
      </c>
      <c r="U22" s="3">
        <f>U19/U21</f>
        <v>1786.3631344547093</v>
      </c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2:31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2:31" s="1" customFormat="1" x14ac:dyDescent="0.2">
      <c r="B24" s="1" t="s">
        <v>55</v>
      </c>
      <c r="C24" s="20"/>
      <c r="D24" s="20"/>
      <c r="E24" s="20"/>
      <c r="F24" s="20"/>
      <c r="G24" s="21" t="e">
        <f>+G9/C9-1</f>
        <v>#DIV/0!</v>
      </c>
      <c r="H24" s="21">
        <f>+H9/D9-1</f>
        <v>0.14034364261168375</v>
      </c>
      <c r="I24" s="21">
        <f t="shared" ref="I24:N24" si="15">+I9/E9-1</f>
        <v>7.7466631771787586E-2</v>
      </c>
      <c r="J24" s="21" t="e">
        <f t="shared" si="15"/>
        <v>#DIV/0!</v>
      </c>
      <c r="K24" s="21">
        <f t="shared" si="15"/>
        <v>0.11703922424098345</v>
      </c>
      <c r="L24" s="21">
        <f t="shared" si="15"/>
        <v>9.4021215043394335E-2</v>
      </c>
      <c r="M24" s="21">
        <f t="shared" si="15"/>
        <v>-1</v>
      </c>
      <c r="N24" s="21" t="e">
        <f t="shared" si="15"/>
        <v>#DIV/0!</v>
      </c>
      <c r="O24" s="20"/>
      <c r="P24" s="21"/>
      <c r="Q24" s="21" t="e">
        <f t="shared" ref="Q24:T24" si="16">Q9/P9-1</f>
        <v>#DIV/0!</v>
      </c>
      <c r="R24" s="21" t="e">
        <f t="shared" si="16"/>
        <v>#DIV/0!</v>
      </c>
      <c r="S24" s="21" t="e">
        <f t="shared" si="16"/>
        <v>#DIV/0!</v>
      </c>
      <c r="T24" s="21" t="e">
        <f t="shared" si="16"/>
        <v>#DIV/0!</v>
      </c>
      <c r="U24" s="21">
        <f>U9/T9-1</f>
        <v>6.8945290748248844E-2</v>
      </c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2:31" x14ac:dyDescent="0.2">
      <c r="B25" s="2" t="s">
        <v>56</v>
      </c>
      <c r="C25" s="3"/>
      <c r="D25" s="19">
        <f t="shared" ref="D25:J25" si="17">D11/D9</f>
        <v>1</v>
      </c>
      <c r="E25" s="19">
        <f t="shared" si="17"/>
        <v>1</v>
      </c>
      <c r="F25" s="19" t="e">
        <f t="shared" si="17"/>
        <v>#DIV/0!</v>
      </c>
      <c r="G25" s="19">
        <f t="shared" si="17"/>
        <v>0.56762564953878858</v>
      </c>
      <c r="H25" s="19">
        <f t="shared" si="17"/>
        <v>1</v>
      </c>
      <c r="I25" s="19">
        <f t="shared" si="17"/>
        <v>1</v>
      </c>
      <c r="J25" s="19" t="e">
        <f t="shared" si="17"/>
        <v>#DIV/0!</v>
      </c>
      <c r="K25" s="19">
        <f t="shared" ref="K25:N25" si="18">K11/K9</f>
        <v>0.58135192948810188</v>
      </c>
      <c r="L25" s="19">
        <f t="shared" si="18"/>
        <v>1</v>
      </c>
      <c r="M25" s="19" t="e">
        <f t="shared" si="18"/>
        <v>#DIV/0!</v>
      </c>
      <c r="N25" s="19" t="e">
        <f t="shared" si="18"/>
        <v>#DIV/0!</v>
      </c>
      <c r="O25" s="19"/>
      <c r="P25" s="19" t="e">
        <f t="shared" ref="P25:T25" si="19">P11/P9</f>
        <v>#DIV/0!</v>
      </c>
      <c r="Q25" s="19" t="e">
        <f t="shared" si="19"/>
        <v>#DIV/0!</v>
      </c>
      <c r="R25" s="19" t="e">
        <f t="shared" si="19"/>
        <v>#DIV/0!</v>
      </c>
      <c r="S25" s="19" t="e">
        <f t="shared" si="19"/>
        <v>#DIV/0!</v>
      </c>
      <c r="T25" s="19">
        <f t="shared" si="19"/>
        <v>0.58951920211661235</v>
      </c>
      <c r="U25" s="19">
        <f>U11/U9</f>
        <v>0.56849215983938484</v>
      </c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2:31" x14ac:dyDescent="0.2">
      <c r="B26" s="2" t="s">
        <v>57</v>
      </c>
      <c r="C26" s="3"/>
      <c r="D26" s="19">
        <f t="shared" ref="D26:J26" si="20">D14/D9</f>
        <v>0.28481099656357389</v>
      </c>
      <c r="E26" s="19">
        <f t="shared" si="20"/>
        <v>1</v>
      </c>
      <c r="F26" s="19" t="e">
        <f t="shared" si="20"/>
        <v>#DIV/0!</v>
      </c>
      <c r="G26" s="19">
        <f t="shared" si="20"/>
        <v>0.29151611504552682</v>
      </c>
      <c r="H26" s="19">
        <f t="shared" si="20"/>
        <v>0.26133076181292186</v>
      </c>
      <c r="I26" s="19">
        <f t="shared" si="20"/>
        <v>1</v>
      </c>
      <c r="J26" s="19" t="e">
        <f t="shared" si="20"/>
        <v>#DIV/0!</v>
      </c>
      <c r="K26" s="19">
        <f t="shared" ref="K26:N26" si="21">K14/K9</f>
        <v>0.30080134851949442</v>
      </c>
      <c r="L26" s="19">
        <f t="shared" si="21"/>
        <v>1</v>
      </c>
      <c r="M26" s="19" t="e">
        <f t="shared" si="21"/>
        <v>#DIV/0!</v>
      </c>
      <c r="N26" s="19" t="e">
        <f t="shared" si="21"/>
        <v>#DIV/0!</v>
      </c>
      <c r="O26" s="19"/>
      <c r="P26" s="19" t="e">
        <f t="shared" ref="P26:T26" si="22">P14/P9</f>
        <v>#DIV/0!</v>
      </c>
      <c r="Q26" s="19" t="e">
        <f t="shared" si="22"/>
        <v>#DIV/0!</v>
      </c>
      <c r="R26" s="19" t="e">
        <f t="shared" si="22"/>
        <v>#DIV/0!</v>
      </c>
      <c r="S26" s="19" t="e">
        <f t="shared" si="22"/>
        <v>#DIV/0!</v>
      </c>
      <c r="T26" s="19">
        <f t="shared" si="22"/>
        <v>0.24590568553618136</v>
      </c>
      <c r="U26" s="19">
        <f>U14/U9</f>
        <v>0.23668383503861387</v>
      </c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2:31" x14ac:dyDescent="0.2">
      <c r="B27" s="2" t="s">
        <v>58</v>
      </c>
      <c r="C27" s="3"/>
      <c r="D27" s="19">
        <f t="shared" ref="D27:J27" si="23">D17/D16</f>
        <v>0</v>
      </c>
      <c r="E27" s="19">
        <f t="shared" si="23"/>
        <v>0</v>
      </c>
      <c r="F27" s="19" t="e">
        <f t="shared" si="23"/>
        <v>#DIV/0!</v>
      </c>
      <c r="G27" s="19">
        <f t="shared" si="23"/>
        <v>0.21612584278595101</v>
      </c>
      <c r="H27" s="19">
        <f t="shared" si="23"/>
        <v>0</v>
      </c>
      <c r="I27" s="19">
        <f t="shared" si="23"/>
        <v>0</v>
      </c>
      <c r="J27" s="19" t="e">
        <f t="shared" si="23"/>
        <v>#DIV/0!</v>
      </c>
      <c r="K27" s="19">
        <f t="shared" ref="K27:N27" si="24">K17/K16</f>
        <v>0.3001012974029823</v>
      </c>
      <c r="L27" s="19">
        <f t="shared" si="24"/>
        <v>0</v>
      </c>
      <c r="M27" s="19" t="e">
        <f t="shared" si="24"/>
        <v>#DIV/0!</v>
      </c>
      <c r="N27" s="19" t="e">
        <f t="shared" si="24"/>
        <v>#DIV/0!</v>
      </c>
      <c r="O27" s="19"/>
      <c r="P27" s="19" t="e">
        <f t="shared" ref="P27:T27" si="25">P17/P16</f>
        <v>#DIV/0!</v>
      </c>
      <c r="Q27" s="19" t="e">
        <f t="shared" si="25"/>
        <v>#DIV/0!</v>
      </c>
      <c r="R27" s="19" t="e">
        <f t="shared" si="25"/>
        <v>#DIV/0!</v>
      </c>
      <c r="S27" s="19" t="e">
        <f t="shared" si="25"/>
        <v>#DIV/0!</v>
      </c>
      <c r="T27" s="19">
        <f t="shared" si="25"/>
        <v>0.25154056526992119</v>
      </c>
      <c r="U27" s="19">
        <f>U17/U16</f>
        <v>0.21924974542693471</v>
      </c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2:31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2:31" x14ac:dyDescent="0.2">
      <c r="B29" s="23" t="s">
        <v>92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866900</v>
      </c>
      <c r="U29" s="3">
        <v>1040200</v>
      </c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2:31" x14ac:dyDescent="0.2">
      <c r="B30" s="2" t="s">
        <v>59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477200</v>
      </c>
      <c r="U30" s="3">
        <v>535300</v>
      </c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2:31" x14ac:dyDescent="0.2">
      <c r="B31" s="2" t="s">
        <v>60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v>691900</v>
      </c>
      <c r="U31" s="3">
        <v>832600</v>
      </c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2:31" x14ac:dyDescent="0.2">
      <c r="B32" s="2" t="s">
        <v>61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37700</v>
      </c>
      <c r="U32" s="3">
        <v>58600</v>
      </c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2:31" x14ac:dyDescent="0.2">
      <c r="B33" s="2" t="s">
        <v>62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649200</v>
      </c>
      <c r="U33" s="3">
        <v>789900</v>
      </c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2:31" x14ac:dyDescent="0.2">
      <c r="B34" s="2" t="s">
        <v>64</v>
      </c>
      <c r="T34" s="3">
        <v>700</v>
      </c>
      <c r="U34" s="3">
        <v>2900</v>
      </c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2:31" x14ac:dyDescent="0.2">
      <c r="B35" s="23" t="s">
        <v>63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ref="P35:S35" si="26">SUM(P29:P34)</f>
        <v>0</v>
      </c>
      <c r="Q35" s="24">
        <f t="shared" si="26"/>
        <v>0</v>
      </c>
      <c r="R35" s="24">
        <f t="shared" si="26"/>
        <v>0</v>
      </c>
      <c r="S35" s="24">
        <f t="shared" si="26"/>
        <v>0</v>
      </c>
      <c r="T35" s="24">
        <f>SUM(T29:T34)</f>
        <v>2723600</v>
      </c>
      <c r="U35" s="24">
        <f>SUM(U29:U34)</f>
        <v>3259500</v>
      </c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2:31" x14ac:dyDescent="0.2">
      <c r="B36" s="2" t="s">
        <v>68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>
        <v>776000</v>
      </c>
      <c r="U36" s="3">
        <v>821500</v>
      </c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2:31" x14ac:dyDescent="0.2">
      <c r="B37" s="2" t="s">
        <v>69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>
        <v>2446100</v>
      </c>
      <c r="U37" s="3">
        <v>2616400</v>
      </c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2:31" x14ac:dyDescent="0.2">
      <c r="B38" s="2" t="s">
        <v>70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246400</v>
      </c>
      <c r="U38" s="3">
        <v>207000</v>
      </c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2:31" x14ac:dyDescent="0.2">
      <c r="B39" s="2" t="s">
        <v>71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>
        <v>9500</v>
      </c>
      <c r="U39" s="3">
        <v>9300</v>
      </c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 x14ac:dyDescent="0.2">
      <c r="B40" s="2" t="s">
        <v>72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>
        <v>57800</v>
      </c>
      <c r="U40" s="3">
        <v>65900</v>
      </c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 x14ac:dyDescent="0.2">
      <c r="B41" s="2" t="s">
        <v>73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56900</v>
      </c>
      <c r="U41" s="3">
        <v>56700</v>
      </c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 x14ac:dyDescent="0.2">
      <c r="B42" s="2" t="s">
        <v>61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>
        <v>140400</v>
      </c>
      <c r="U42" s="3">
        <v>156300</v>
      </c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 x14ac:dyDescent="0.2">
      <c r="B43" s="2" t="s">
        <v>67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91400</v>
      </c>
      <c r="U43" s="3">
        <v>89400</v>
      </c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 x14ac:dyDescent="0.2">
      <c r="B44" s="23" t="s">
        <v>66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>
        <f t="shared" ref="P44:T44" si="27">SUM(P36:P43)</f>
        <v>0</v>
      </c>
      <c r="Q44" s="24">
        <f t="shared" si="27"/>
        <v>0</v>
      </c>
      <c r="R44" s="24">
        <f t="shared" si="27"/>
        <v>0</v>
      </c>
      <c r="S44" s="24">
        <f t="shared" si="27"/>
        <v>0</v>
      </c>
      <c r="T44" s="24">
        <f t="shared" si="27"/>
        <v>3824500</v>
      </c>
      <c r="U44" s="24">
        <f>SUM(U36:U43)</f>
        <v>4022500</v>
      </c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 x14ac:dyDescent="0.2">
      <c r="B45" s="1" t="s">
        <v>65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0">
        <f>P44+P35</f>
        <v>0</v>
      </c>
      <c r="Q45" s="20">
        <f>Q44+Q35</f>
        <v>0</v>
      </c>
      <c r="R45" s="20">
        <f>R44+R35</f>
        <v>0</v>
      </c>
      <c r="S45" s="20">
        <f>S44+S35</f>
        <v>0</v>
      </c>
      <c r="T45" s="20">
        <f>T44+T35</f>
        <v>6548100</v>
      </c>
      <c r="U45" s="20">
        <f>U44+U35</f>
        <v>7282000</v>
      </c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 x14ac:dyDescent="0.2">
      <c r="B46" s="2" t="s">
        <v>74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540100</v>
      </c>
      <c r="U46" s="3">
        <v>592800</v>
      </c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 x14ac:dyDescent="0.2">
      <c r="B47" s="2" t="s">
        <v>75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>
        <v>137300</v>
      </c>
      <c r="U47" s="3">
        <v>233300</v>
      </c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 x14ac:dyDescent="0.2">
      <c r="B48" s="2" t="s">
        <v>76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37500</v>
      </c>
      <c r="U48" s="3">
        <v>29600</v>
      </c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1" x14ac:dyDescent="0.2">
      <c r="B49" s="2" t="s">
        <v>77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>
        <v>40100</v>
      </c>
      <c r="U49" s="3">
        <v>44500</v>
      </c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1" x14ac:dyDescent="0.2">
      <c r="B50" s="2" t="s">
        <v>78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>
        <v>26600</v>
      </c>
      <c r="U50" s="3">
        <v>18600</v>
      </c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1" x14ac:dyDescent="0.2">
      <c r="B51" s="2" t="s">
        <v>62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>
        <v>781100</v>
      </c>
      <c r="U51" s="3">
        <v>1008400</v>
      </c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1" x14ac:dyDescent="0.2">
      <c r="B52" s="23" t="s">
        <v>79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>
        <f t="shared" ref="P52:T52" si="28">SUM(P46:P51)</f>
        <v>0</v>
      </c>
      <c r="Q52" s="24">
        <f t="shared" si="28"/>
        <v>0</v>
      </c>
      <c r="R52" s="24">
        <f t="shared" si="28"/>
        <v>0</v>
      </c>
      <c r="S52" s="24">
        <f t="shared" si="28"/>
        <v>0</v>
      </c>
      <c r="T52" s="24">
        <f t="shared" si="28"/>
        <v>1562700</v>
      </c>
      <c r="U52" s="24">
        <f>SUM(U46:U51)</f>
        <v>1927200</v>
      </c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1" x14ac:dyDescent="0.2">
      <c r="B53" s="2" t="s">
        <v>75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>
        <v>821000</v>
      </c>
      <c r="U53" s="3">
        <v>908900</v>
      </c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1" x14ac:dyDescent="0.2">
      <c r="B54" s="2" t="s">
        <v>77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>
        <v>41700</v>
      </c>
      <c r="U54" s="3">
        <v>40700</v>
      </c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2:31" x14ac:dyDescent="0.2">
      <c r="B55" s="2" t="s">
        <v>82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>
        <v>244100</v>
      </c>
      <c r="U55" s="3">
        <v>279400</v>
      </c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2:31" x14ac:dyDescent="0.2">
      <c r="B56" s="2" t="s">
        <v>78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>
        <v>26500</v>
      </c>
      <c r="U56" s="3">
        <v>45500</v>
      </c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2:31" x14ac:dyDescent="0.2">
      <c r="B57" s="2" t="s">
        <v>62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>
        <v>195200</v>
      </c>
      <c r="U57" s="3">
        <v>127200</v>
      </c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2:31" x14ac:dyDescent="0.2">
      <c r="B58" s="23" t="s">
        <v>93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40100</v>
      </c>
      <c r="U58" s="3">
        <v>40600</v>
      </c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2:31" x14ac:dyDescent="0.2">
      <c r="B59" s="23" t="s">
        <v>81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>
        <f t="shared" ref="P59:T59" si="29">SUM(P53:P58)</f>
        <v>0</v>
      </c>
      <c r="Q59" s="24">
        <f t="shared" si="29"/>
        <v>0</v>
      </c>
      <c r="R59" s="24">
        <f t="shared" si="29"/>
        <v>0</v>
      </c>
      <c r="S59" s="24">
        <f t="shared" si="29"/>
        <v>0</v>
      </c>
      <c r="T59" s="24">
        <f t="shared" si="29"/>
        <v>1368600</v>
      </c>
      <c r="U59" s="24">
        <f>SUM(U53:U58)</f>
        <v>1442300</v>
      </c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2:31" x14ac:dyDescent="0.2">
      <c r="B60" s="1" t="s">
        <v>80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20">
        <f t="shared" ref="P60:T60" si="30">P59+P52</f>
        <v>0</v>
      </c>
      <c r="Q60" s="20">
        <f t="shared" si="30"/>
        <v>0</v>
      </c>
      <c r="R60" s="20">
        <f t="shared" si="30"/>
        <v>0</v>
      </c>
      <c r="S60" s="20">
        <f t="shared" si="30"/>
        <v>0</v>
      </c>
      <c r="T60" s="20">
        <f t="shared" si="30"/>
        <v>2931300</v>
      </c>
      <c r="U60" s="20">
        <f>U59+U52</f>
        <v>3369500</v>
      </c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2:31" x14ac:dyDescent="0.2">
      <c r="B61" s="2" t="s">
        <v>83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>
        <v>3616800</v>
      </c>
      <c r="U61" s="3">
        <v>3912500</v>
      </c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2:31" x14ac:dyDescent="0.2">
      <c r="B62" s="1" t="s">
        <v>84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20">
        <f>P60+P61</f>
        <v>0</v>
      </c>
      <c r="Q62" s="20">
        <f>Q60+Q61</f>
        <v>0</v>
      </c>
      <c r="R62" s="20">
        <f>R60+R61</f>
        <v>0</v>
      </c>
      <c r="S62" s="20">
        <f>S60+S61</f>
        <v>0</v>
      </c>
      <c r="T62" s="20">
        <f>T60+T61</f>
        <v>6548100</v>
      </c>
      <c r="U62" s="20">
        <f>U60+U61</f>
        <v>7282000</v>
      </c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2:3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2:3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2:31" x14ac:dyDescent="0.2">
      <c r="B65" s="2" t="s">
        <v>49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>
        <f t="shared" ref="P65:S65" si="31">P14</f>
        <v>0</v>
      </c>
      <c r="Q65" s="3">
        <f t="shared" si="31"/>
        <v>0</v>
      </c>
      <c r="R65" s="3">
        <f t="shared" si="31"/>
        <v>0</v>
      </c>
      <c r="S65" s="3">
        <f t="shared" si="31"/>
        <v>0</v>
      </c>
      <c r="T65" s="3">
        <f>T14</f>
        <v>653576</v>
      </c>
      <c r="U65" s="3">
        <f>U14</f>
        <v>672437</v>
      </c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2:31" x14ac:dyDescent="0.2">
      <c r="B66" s="2" t="s">
        <v>85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2:31" x14ac:dyDescent="0.2">
      <c r="B67" s="2" t="s">
        <v>86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2:3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2:3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2:3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2:3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2:3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2:3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2:3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2:3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2:3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2:3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2:3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2:3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2:3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3:3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3:3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3:3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3:3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3:3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3:3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3:3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3:3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3:3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3:3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3:3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3:3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3:3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3:3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3:3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3:3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3:3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3:3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3:3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3:3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3:31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3:31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3:31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3:31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3:31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3:31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3:31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3:31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3:31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3:31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3:31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3:31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3:31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3:31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3:31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3:31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3:31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3:31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3:31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3:31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3:31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3:31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3:31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3:31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3:31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3:31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3:31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3:31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3:31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3:31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3:31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3:31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3:31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3:31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3:31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3:31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3:31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3:31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3:31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3:31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3:31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3:31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3:31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3:31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3:31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3:31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3:31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3:31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3:31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3:31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3:31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3:31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3:31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3:31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3:31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3:31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3:31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3:31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3:3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3:31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3:31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3:31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3:31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3:31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3:31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3:31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3:31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3:31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3:31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3:31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3:31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3:31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3:31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3:31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3:31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3:31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3:31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3:31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3:31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3:31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3:31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3:31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3:31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3:31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3:31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3:31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3:31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3:31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3:31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3:31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3:31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3:31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3:31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3:31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3:31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3:31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3:31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3:31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3:31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3:31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3:31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3:31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3:31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3:31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3:31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3:31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3:31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3:31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3:31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3:31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3:31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3:31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3:31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3:31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3:31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3:31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3:31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3:31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3:31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3:31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3:31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3:31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3:31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3:31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3:31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3:31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3:31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3:31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3:31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3:31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3:31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3:31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3:31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3:31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3:31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3:3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3:3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3:3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3:3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3:3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3:3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3:3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3:3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3:3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3:3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3:3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3:3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3:3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3:3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3:3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3:3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3:3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3:3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3:3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3:3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3:3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3:3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3:3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3:3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3:3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3:3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3:3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3:3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3:3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3:3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3:31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3:31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3:31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3:31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3:31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3:31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3:31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3:31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3:31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3:31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3:31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3:31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3:31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3:31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3:31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3:31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3:31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3:31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3:31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3:31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3:31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3:31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3:31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3:31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3:31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3:31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3:31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3:31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3:31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3:31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3:31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3:31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3:31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3:31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3:31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3:31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3:31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3:31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3:31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3:31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3:31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3:31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3:31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3:31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3:31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3:31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3:31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3:31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3:31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3:31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3:31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3:31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3:31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3:31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3:31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3:31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3:31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3:31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3:31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3:31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3:31" x14ac:dyDescent="0.2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</row>
    <row r="327" spans="3:31" x14ac:dyDescent="0.2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</row>
    <row r="328" spans="3:31" x14ac:dyDescent="0.2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</row>
    <row r="329" spans="3:31" x14ac:dyDescent="0.2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</row>
    <row r="330" spans="3:31" x14ac:dyDescent="0.2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</row>
    <row r="331" spans="3:31" x14ac:dyDescent="0.2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</row>
    <row r="332" spans="3:31" x14ac:dyDescent="0.2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</row>
    <row r="333" spans="3:31" x14ac:dyDescent="0.2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</row>
    <row r="334" spans="3:31" x14ac:dyDescent="0.2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</row>
    <row r="335" spans="3:31" x14ac:dyDescent="0.2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</row>
    <row r="336" spans="3:31" x14ac:dyDescent="0.2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</row>
    <row r="337" spans="3:21" x14ac:dyDescent="0.2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</row>
    <row r="338" spans="3:21" x14ac:dyDescent="0.2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</row>
    <row r="339" spans="3:21" x14ac:dyDescent="0.2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</row>
    <row r="340" spans="3:21" x14ac:dyDescent="0.2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</row>
    <row r="341" spans="3:21" x14ac:dyDescent="0.2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</row>
    <row r="342" spans="3:21" x14ac:dyDescent="0.2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</row>
    <row r="343" spans="3:21" x14ac:dyDescent="0.2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</row>
    <row r="344" spans="3:21" x14ac:dyDescent="0.2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</row>
    <row r="345" spans="3:21" x14ac:dyDescent="0.2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</row>
    <row r="346" spans="3:21" x14ac:dyDescent="0.2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</row>
    <row r="347" spans="3:21" x14ac:dyDescent="0.2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</row>
    <row r="348" spans="3:21" x14ac:dyDescent="0.2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</row>
    <row r="349" spans="3:21" x14ac:dyDescent="0.2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</row>
    <row r="350" spans="3:21" x14ac:dyDescent="0.2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</row>
    <row r="351" spans="3:21" x14ac:dyDescent="0.2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</row>
    <row r="352" spans="3:21" x14ac:dyDescent="0.2"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</row>
  </sheetData>
  <hyperlinks>
    <hyperlink ref="A1" location="Main!A1" display="Main" xr:uid="{FEC36D66-C0D5-46D3-8B3E-3B1310D40B7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2024-08-04T07:51:37Z</dcterms:created>
  <dcterms:modified xsi:type="dcterms:W3CDTF">2025-09-12T12:11:20Z</dcterms:modified>
</cp:coreProperties>
</file>