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7AFAB29-AC6A-41C0-BC13-01A403E831AB}" xr6:coauthVersionLast="47" xr6:coauthVersionMax="47" xr10:uidLastSave="{00000000-0000-0000-0000-000000000000}"/>
  <bookViews>
    <workbookView xWindow="225" yWindow="3510" windowWidth="38175" windowHeight="15240" xr2:uid="{AD2507E4-7809-4EA5-A8F6-6E64402326A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K36" i="2"/>
  <c r="K35" i="2"/>
  <c r="K34" i="2"/>
  <c r="K33" i="2"/>
  <c r="K32" i="2"/>
  <c r="K31" i="2"/>
  <c r="K30" i="2"/>
  <c r="K29" i="2"/>
  <c r="N25" i="2"/>
  <c r="M25" i="2"/>
  <c r="L25" i="2"/>
  <c r="K25" i="2"/>
  <c r="K23" i="2"/>
  <c r="K21" i="2"/>
  <c r="K18" i="2"/>
  <c r="K11" i="2"/>
  <c r="T33" i="2"/>
  <c r="T32" i="2"/>
  <c r="T31" i="2"/>
  <c r="T30" i="2"/>
  <c r="T29" i="2"/>
  <c r="U33" i="2"/>
  <c r="U32" i="2"/>
  <c r="U31" i="2"/>
  <c r="U30" i="2"/>
  <c r="U29" i="2"/>
  <c r="T11" i="2"/>
  <c r="T34" i="2" s="1"/>
  <c r="S11" i="2"/>
  <c r="S34" i="2" s="1"/>
  <c r="R11" i="2"/>
  <c r="R34" i="2" s="1"/>
  <c r="Q11" i="2"/>
  <c r="Q34" i="2" s="1"/>
  <c r="P11" i="2"/>
  <c r="P34" i="2" s="1"/>
  <c r="U11" i="2"/>
  <c r="U34" i="2" s="1"/>
  <c r="H5" i="1"/>
  <c r="J32" i="2"/>
  <c r="I32" i="2"/>
  <c r="H32" i="2"/>
  <c r="J31" i="2"/>
  <c r="I31" i="2"/>
  <c r="H31" i="2"/>
  <c r="J30" i="2"/>
  <c r="I30" i="2"/>
  <c r="H30" i="2"/>
  <c r="J29" i="2"/>
  <c r="I29" i="2"/>
  <c r="H29" i="2"/>
  <c r="G32" i="2"/>
  <c r="G31" i="2"/>
  <c r="G30" i="2"/>
  <c r="G29" i="2"/>
  <c r="J7" i="2"/>
  <c r="J11" i="2" s="1"/>
  <c r="J18" i="2" s="1"/>
  <c r="J21" i="2" s="1"/>
  <c r="I7" i="2"/>
  <c r="I11" i="2" s="1"/>
  <c r="I18" i="2" s="1"/>
  <c r="I21" i="2" s="1"/>
  <c r="H7" i="2"/>
  <c r="H11" i="2" s="1"/>
  <c r="H18" i="2" s="1"/>
  <c r="H35" i="2" s="1"/>
  <c r="F7" i="2"/>
  <c r="F11" i="2" s="1"/>
  <c r="F18" i="2" s="1"/>
  <c r="F21" i="2" s="1"/>
  <c r="E7" i="2"/>
  <c r="E11" i="2" s="1"/>
  <c r="E18" i="2" s="1"/>
  <c r="E35" i="2" s="1"/>
  <c r="D7" i="2"/>
  <c r="D11" i="2" s="1"/>
  <c r="D18" i="2" s="1"/>
  <c r="D21" i="2" s="1"/>
  <c r="C7" i="2"/>
  <c r="C11" i="2" s="1"/>
  <c r="G7" i="2"/>
  <c r="G11" i="2" s="1"/>
  <c r="G18" i="2" s="1"/>
  <c r="G35" i="2" s="1"/>
  <c r="Q18" i="2" l="1"/>
  <c r="Q35" i="2" s="1"/>
  <c r="R18" i="2"/>
  <c r="R35" i="2" s="1"/>
  <c r="U18" i="2"/>
  <c r="F35" i="2"/>
  <c r="J35" i="2"/>
  <c r="F23" i="2"/>
  <c r="F25" i="2" s="1"/>
  <c r="F36" i="2"/>
  <c r="S18" i="2"/>
  <c r="P18" i="2"/>
  <c r="T18" i="2"/>
  <c r="J36" i="2"/>
  <c r="J23" i="2"/>
  <c r="J25" i="2" s="1"/>
  <c r="C18" i="2"/>
  <c r="C34" i="2"/>
  <c r="G21" i="2"/>
  <c r="J33" i="2"/>
  <c r="G34" i="2"/>
  <c r="F34" i="2"/>
  <c r="J34" i="2"/>
  <c r="G33" i="2"/>
  <c r="E21" i="2"/>
  <c r="E36" i="2" s="1"/>
  <c r="E34" i="2"/>
  <c r="I23" i="2"/>
  <c r="I25" i="2" s="1"/>
  <c r="I36" i="2"/>
  <c r="I34" i="2"/>
  <c r="I35" i="2"/>
  <c r="I33" i="2"/>
  <c r="D23" i="2"/>
  <c r="D25" i="2" s="1"/>
  <c r="D36" i="2"/>
  <c r="D34" i="2"/>
  <c r="D35" i="2"/>
  <c r="H34" i="2"/>
  <c r="H21" i="2"/>
  <c r="H33" i="2"/>
  <c r="H8" i="1"/>
  <c r="U35" i="2" l="1"/>
  <c r="U21" i="2"/>
  <c r="R21" i="2"/>
  <c r="Q21" i="2"/>
  <c r="Q23" i="2"/>
  <c r="Q25" i="2" s="1"/>
  <c r="Q36" i="2"/>
  <c r="S21" i="2"/>
  <c r="S35" i="2"/>
  <c r="R36" i="2"/>
  <c r="R23" i="2"/>
  <c r="R25" i="2" s="1"/>
  <c r="P35" i="2"/>
  <c r="P21" i="2"/>
  <c r="T21" i="2"/>
  <c r="T35" i="2"/>
  <c r="G36" i="2"/>
  <c r="G23" i="2"/>
  <c r="G25" i="2" s="1"/>
  <c r="C35" i="2"/>
  <c r="C21" i="2"/>
  <c r="E23" i="2"/>
  <c r="E25" i="2" s="1"/>
  <c r="H23" i="2"/>
  <c r="H25" i="2" s="1"/>
  <c r="H36" i="2"/>
  <c r="U36" i="2" l="1"/>
  <c r="U23" i="2"/>
  <c r="U25" i="2" s="1"/>
  <c r="P36" i="2"/>
  <c r="P23" i="2"/>
  <c r="P25" i="2" s="1"/>
  <c r="T23" i="2"/>
  <c r="T25" i="2" s="1"/>
  <c r="T36" i="2"/>
  <c r="S23" i="2"/>
  <c r="S25" i="2" s="1"/>
  <c r="S36" i="2"/>
  <c r="C23" i="2"/>
  <c r="C25" i="2" s="1"/>
  <c r="C36" i="2"/>
</calcChain>
</file>

<file path=xl/sharedStrings.xml><?xml version="1.0" encoding="utf-8"?>
<sst xmlns="http://schemas.openxmlformats.org/spreadsheetml/2006/main" count="76" uniqueCount="69">
  <si>
    <t>Oracle</t>
  </si>
  <si>
    <t>numbers in mio USD</t>
  </si>
  <si>
    <t>ORCL</t>
  </si>
  <si>
    <t>SEC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</si>
  <si>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</si>
  <si>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</si>
  <si>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</si>
  <si>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</si>
  <si>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</si>
  <si>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</si>
  <si>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</si>
  <si>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</si>
  <si>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</si>
  <si>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</si>
  <si>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</si>
  <si>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</si>
  <si>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</si>
  <si>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</si>
  <si>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</si>
  <si>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Cloud &amp; License Services</t>
  </si>
  <si>
    <t>Cloud &amp; Licenses</t>
  </si>
  <si>
    <t>Hardware</t>
  </si>
  <si>
    <t>Services</t>
  </si>
  <si>
    <t>Revenue</t>
  </si>
  <si>
    <t>COGS Cloud &amp; License</t>
  </si>
  <si>
    <t>COGS Hardware</t>
  </si>
  <si>
    <t>COGS Software</t>
  </si>
  <si>
    <t>Gross Profit</t>
  </si>
  <si>
    <t>R&amp;D</t>
  </si>
  <si>
    <t>S&amp;M</t>
  </si>
  <si>
    <t>G&amp;A</t>
  </si>
  <si>
    <t>Amortization</t>
  </si>
  <si>
    <t>Acquisitions related</t>
  </si>
  <si>
    <t>Restructuring</t>
  </si>
  <si>
    <t>Operating Profit</t>
  </si>
  <si>
    <t>Interest Expense</t>
  </si>
  <si>
    <t>Other Income</t>
  </si>
  <si>
    <t>Pretax Income</t>
  </si>
  <si>
    <t>Tax Expense</t>
  </si>
  <si>
    <t>Net Income</t>
  </si>
  <si>
    <t>EPS</t>
  </si>
  <si>
    <t>Cloud Services Growth</t>
  </si>
  <si>
    <t>Licenses Growth</t>
  </si>
  <si>
    <t>Hardware Growth</t>
  </si>
  <si>
    <t>Software Growth</t>
  </si>
  <si>
    <t>Revenue Growth</t>
  </si>
  <si>
    <t>Gross Margin</t>
  </si>
  <si>
    <t>Operating Margin</t>
  </si>
  <si>
    <t>Tax Rate</t>
  </si>
  <si>
    <t>Notes</t>
  </si>
  <si>
    <t>Segment</t>
  </si>
  <si>
    <t>FY20</t>
  </si>
  <si>
    <t>FY21</t>
  </si>
  <si>
    <t>FY22</t>
  </si>
  <si>
    <t>FY23</t>
  </si>
  <si>
    <t>FY24</t>
  </si>
  <si>
    <t>FY25</t>
  </si>
  <si>
    <t>Management</t>
  </si>
  <si>
    <t>Chairman &amp; CTO</t>
  </si>
  <si>
    <t>Lawrance J. Ellison</t>
  </si>
  <si>
    <t>Safra A. Catz</t>
  </si>
  <si>
    <t>CEO</t>
  </si>
  <si>
    <t>FQ126</t>
  </si>
  <si>
    <t>Q126</t>
  </si>
  <si>
    <t>Q226</t>
  </si>
  <si>
    <t>Q326</t>
  </si>
  <si>
    <t>Q426</t>
  </si>
  <si>
    <t>10-09-205: Oracle and OpenAi signed deal:</t>
  </si>
  <si>
    <t>OpenAi is to buy 300$ billion in computing power over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</si>
</sst>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7" fillId="0" borderId="0" xfId="0" applyFont="1"/>
    <xf numFmtId="0" fontId="4" fillId="0" borderId="0" xfId="0" applyFont="1"/>
    <xf numFmtId="0" fontId="8" fillId="0" borderId="0" xfId="2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9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0" fillId="0" borderId="0" xfId="0" applyFont="1"/>
    <xf numFmtId="164" fontId="7" fillId="0" borderId="0" xfId="0" applyNumberFormat="1" applyFont="1"/>
    <xf numFmtId="165" fontId="4" fillId="0" borderId="0" xfId="0" applyNumberFormat="1" applyFont="1"/>
    <xf numFmtId="9" fontId="4" fillId="0" borderId="0" xfId="1" applyFont="1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9" fontId="7" fillId="0" borderId="0" xfId="1" applyFont="1"/>
    <xf numFmtId="0" fontId="2" fillId="0" borderId="0" xfId="0" applyFont="1" applyAlignment="1">
      <alignment horizontal="right"/>
    </xf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4143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E364-B57F-4259-9EAC-BC85DA4E665C}">
  <dimension ref="A1:I15"/>
  <sheetViews>
    <sheetView tabSelected="1" zoomScale="200" zoomScaleNormal="200" workbookViewId="0">
      <selection activeCell="B16" sqref="B16"/>
    </sheetView>
  </sheetViews>
  <sheetFormatPr defaultRowHeight="12.75" x14ac:dyDescent="0.2"/>
  <cols>
    <col min="1" max="1" width="4.140625" style="2" customWidth="1"/>
    <col min="2" max="2" width="22.85546875" style="2" bestFit="1" customWidth="1"/>
    <col min="3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</row>
    <row r="3" spans="1:9" x14ac:dyDescent="0.2">
      <c r="G3" s="2" t="s">
        <v>4</v>
      </c>
      <c r="H3" s="2">
        <v>318.95</v>
      </c>
    </row>
    <row r="4" spans="1:9" x14ac:dyDescent="0.2">
      <c r="B4" s="3" t="s">
        <v>2</v>
      </c>
      <c r="G4" s="2" t="s">
        <v>5</v>
      </c>
      <c r="H4" s="4">
        <v>2826</v>
      </c>
      <c r="I4" s="25" t="s">
        <v>62</v>
      </c>
    </row>
    <row r="5" spans="1:9" x14ac:dyDescent="0.2">
      <c r="B5" s="2" t="s">
        <v>3</v>
      </c>
      <c r="G5" s="2" t="s">
        <v>6</v>
      </c>
      <c r="H5" s="4">
        <f>+H3*H4</f>
        <v>901352.7</v>
      </c>
    </row>
    <row r="6" spans="1:9" x14ac:dyDescent="0.2">
      <c r="G6" s="2" t="s">
        <v>7</v>
      </c>
      <c r="H6" s="4">
        <f>10445+560</f>
        <v>11005</v>
      </c>
      <c r="I6" s="25" t="s">
        <v>62</v>
      </c>
    </row>
    <row r="7" spans="1:9" x14ac:dyDescent="0.2">
      <c r="B7" s="6" t="s">
        <v>50</v>
      </c>
      <c r="C7" s="7"/>
      <c r="D7" s="7"/>
      <c r="E7" s="8"/>
      <c r="G7" s="2" t="s">
        <v>8</v>
      </c>
      <c r="H7" s="4">
        <f>9079+82236</f>
        <v>91315</v>
      </c>
      <c r="I7" s="25" t="s">
        <v>62</v>
      </c>
    </row>
    <row r="8" spans="1:9" x14ac:dyDescent="0.2">
      <c r="B8" s="9" t="s">
        <v>19</v>
      </c>
      <c r="C8" s="10"/>
      <c r="D8" s="10"/>
      <c r="E8" s="11"/>
      <c r="G8" s="2" t="s">
        <v>9</v>
      </c>
      <c r="H8" s="4">
        <f>+H5-H6+H7</f>
        <v>981662.7</v>
      </c>
    </row>
    <row r="9" spans="1:9" x14ac:dyDescent="0.2">
      <c r="B9" s="12" t="s">
        <v>20</v>
      </c>
      <c r="E9" s="13"/>
    </row>
    <row r="10" spans="1:9" x14ac:dyDescent="0.2">
      <c r="B10" s="12" t="s">
        <v>21</v>
      </c>
      <c r="E10" s="13"/>
    </row>
    <row r="11" spans="1:9" x14ac:dyDescent="0.2">
      <c r="B11" s="14" t="s">
        <v>22</v>
      </c>
      <c r="C11" s="15"/>
      <c r="D11" s="15"/>
      <c r="E11" s="16"/>
    </row>
    <row r="12" spans="1:9" x14ac:dyDescent="0.2">
      <c r="G12" s="17" t="s">
        <v>57</v>
      </c>
    </row>
    <row r="13" spans="1:9" x14ac:dyDescent="0.2">
      <c r="B13" s="17" t="s">
        <v>49</v>
      </c>
      <c r="G13" s="22" t="s">
        <v>58</v>
      </c>
      <c r="I13" s="22" t="s">
        <v>59</v>
      </c>
    </row>
    <row r="14" spans="1:9" x14ac:dyDescent="0.2">
      <c r="B14" s="26" t="s">
        <v>67</v>
      </c>
      <c r="G14" s="22" t="s">
        <v>61</v>
      </c>
      <c r="I14" s="22" t="s">
        <v>60</v>
      </c>
    </row>
    <row r="15" spans="1:9" x14ac:dyDescent="0.2">
      <c r="B15" s="26" t="s">
        <v>68</v>
      </c>
    </row>
  </sheetData>
  <hyperlinks>
    <hyperlink ref="B4" r:id="rId1" xr:uid="{256F8597-9A00-4130-BB7B-D5BF94D372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09C5-8495-4DC2-9B35-753E45A4595B}">
  <dimension ref="A1:AS518"/>
  <sheetViews>
    <sheetView zoomScale="200" zoomScaleNormal="200" workbookViewId="0">
      <pane xSplit="2" ySplit="2" topLeftCell="F12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7109375" style="2" bestFit="1" customWidth="1"/>
    <col min="2" max="2" width="22.28515625" style="2" customWidth="1"/>
    <col min="3" max="16384" width="9.140625" style="2"/>
  </cols>
  <sheetData>
    <row r="1" spans="1:45" x14ac:dyDescent="0.2">
      <c r="A1" s="3" t="s">
        <v>10</v>
      </c>
    </row>
    <row r="2" spans="1:45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25" t="s">
        <v>63</v>
      </c>
      <c r="L2" s="25" t="s">
        <v>64</v>
      </c>
      <c r="M2" s="25" t="s">
        <v>65</v>
      </c>
      <c r="N2" s="25" t="s">
        <v>66</v>
      </c>
      <c r="P2" s="21" t="s">
        <v>51</v>
      </c>
      <c r="Q2" s="21" t="s">
        <v>52</v>
      </c>
      <c r="R2" s="21" t="s">
        <v>53</v>
      </c>
      <c r="S2" s="21" t="s">
        <v>54</v>
      </c>
      <c r="T2" s="21" t="s">
        <v>55</v>
      </c>
      <c r="U2" s="21" t="s">
        <v>56</v>
      </c>
    </row>
    <row r="3" spans="1:45" x14ac:dyDescent="0.2">
      <c r="B3" s="2" t="s">
        <v>19</v>
      </c>
      <c r="C3" s="4">
        <v>9547</v>
      </c>
      <c r="D3" s="4">
        <v>9639</v>
      </c>
      <c r="E3" s="4">
        <v>9963</v>
      </c>
      <c r="F3" s="4"/>
      <c r="G3" s="4">
        <v>10519</v>
      </c>
      <c r="H3" s="4">
        <v>10806</v>
      </c>
      <c r="I3" s="4">
        <v>11007</v>
      </c>
      <c r="J3" s="4"/>
      <c r="K3" s="4"/>
      <c r="L3" s="4"/>
      <c r="M3" s="4"/>
      <c r="N3" s="4"/>
      <c r="O3" s="4"/>
      <c r="P3" s="4"/>
      <c r="Q3" s="4"/>
      <c r="R3" s="4"/>
      <c r="S3" s="4">
        <v>35307</v>
      </c>
      <c r="T3" s="4">
        <v>39383</v>
      </c>
      <c r="U3" s="4">
        <v>44029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B4" s="2" t="s">
        <v>20</v>
      </c>
      <c r="C4" s="4">
        <v>809</v>
      </c>
      <c r="D4" s="4">
        <v>1178</v>
      </c>
      <c r="E4" s="4">
        <v>1256</v>
      </c>
      <c r="F4" s="4"/>
      <c r="G4" s="4">
        <v>870</v>
      </c>
      <c r="H4" s="4">
        <v>1195</v>
      </c>
      <c r="I4" s="4">
        <v>1129</v>
      </c>
      <c r="J4" s="4"/>
      <c r="K4" s="4"/>
      <c r="L4" s="4"/>
      <c r="M4" s="4"/>
      <c r="N4" s="4"/>
      <c r="O4" s="4"/>
      <c r="P4" s="4"/>
      <c r="Q4" s="4"/>
      <c r="R4" s="4"/>
      <c r="S4" s="4">
        <v>5779</v>
      </c>
      <c r="T4" s="4">
        <v>5081</v>
      </c>
      <c r="U4" s="4">
        <v>5201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">
      <c r="B5" s="2" t="s">
        <v>21</v>
      </c>
      <c r="C5" s="4">
        <v>714</v>
      </c>
      <c r="D5" s="4">
        <v>756</v>
      </c>
      <c r="E5" s="4">
        <v>754</v>
      </c>
      <c r="F5" s="4"/>
      <c r="G5" s="4">
        <v>655</v>
      </c>
      <c r="H5" s="4">
        <v>728</v>
      </c>
      <c r="I5" s="4">
        <v>703</v>
      </c>
      <c r="J5" s="4"/>
      <c r="K5" s="4">
        <v>670</v>
      </c>
      <c r="L5" s="4"/>
      <c r="M5" s="4"/>
      <c r="N5" s="4"/>
      <c r="O5" s="4"/>
      <c r="P5" s="4"/>
      <c r="Q5" s="4"/>
      <c r="R5" s="4"/>
      <c r="S5" s="4">
        <v>3274</v>
      </c>
      <c r="T5" s="4">
        <v>3066</v>
      </c>
      <c r="U5" s="4">
        <v>2936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">
      <c r="B6" s="2" t="s">
        <v>22</v>
      </c>
      <c r="C6" s="4">
        <v>1383</v>
      </c>
      <c r="D6" s="4">
        <v>1368</v>
      </c>
      <c r="E6" s="4">
        <v>1307</v>
      </c>
      <c r="F6" s="4"/>
      <c r="G6" s="4">
        <v>1263</v>
      </c>
      <c r="H6" s="4">
        <v>1330</v>
      </c>
      <c r="I6" s="4">
        <v>1291</v>
      </c>
      <c r="J6" s="4"/>
      <c r="K6" s="4">
        <v>1349</v>
      </c>
      <c r="L6" s="4"/>
      <c r="M6" s="4"/>
      <c r="N6" s="4"/>
      <c r="O6" s="4"/>
      <c r="P6" s="4"/>
      <c r="Q6" s="4"/>
      <c r="R6" s="4"/>
      <c r="S6" s="4">
        <v>5594</v>
      </c>
      <c r="T6" s="4">
        <v>5431</v>
      </c>
      <c r="U6" s="4">
        <v>5233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">
      <c r="B7" s="1" t="s">
        <v>23</v>
      </c>
      <c r="C7" s="18">
        <f t="shared" ref="C7:F7" si="0">+SUM(C3:C6)</f>
        <v>12453</v>
      </c>
      <c r="D7" s="18">
        <f t="shared" si="0"/>
        <v>12941</v>
      </c>
      <c r="E7" s="18">
        <f t="shared" si="0"/>
        <v>13280</v>
      </c>
      <c r="F7" s="18">
        <f t="shared" si="0"/>
        <v>0</v>
      </c>
      <c r="G7" s="18">
        <f>+SUM(G3:G6)</f>
        <v>13307</v>
      </c>
      <c r="H7" s="18">
        <f t="shared" ref="H7:J7" si="1">+SUM(H3:H6)</f>
        <v>14059</v>
      </c>
      <c r="I7" s="18">
        <f t="shared" si="1"/>
        <v>14130</v>
      </c>
      <c r="J7" s="18">
        <f t="shared" si="1"/>
        <v>0</v>
      </c>
      <c r="K7" s="18">
        <v>14926</v>
      </c>
      <c r="L7" s="18"/>
      <c r="M7" s="18"/>
      <c r="N7" s="18"/>
      <c r="O7" s="4"/>
      <c r="P7" s="4"/>
      <c r="Q7" s="4"/>
      <c r="R7" s="4"/>
      <c r="S7" s="18">
        <v>49954</v>
      </c>
      <c r="T7" s="18">
        <v>52961</v>
      </c>
      <c r="U7" s="18">
        <v>57399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B8" s="2" t="s">
        <v>24</v>
      </c>
      <c r="C8" s="4">
        <v>2179</v>
      </c>
      <c r="D8" s="4">
        <v>2274</v>
      </c>
      <c r="E8" s="4">
        <v>2452</v>
      </c>
      <c r="F8" s="4"/>
      <c r="G8" s="4">
        <v>2597</v>
      </c>
      <c r="H8" s="4">
        <v>2746</v>
      </c>
      <c r="I8" s="4">
        <v>2882</v>
      </c>
      <c r="J8" s="4"/>
      <c r="K8" s="4">
        <v>3607</v>
      </c>
      <c r="L8" s="4"/>
      <c r="M8" s="4"/>
      <c r="N8" s="4"/>
      <c r="O8" s="4"/>
      <c r="P8" s="4"/>
      <c r="Q8" s="4"/>
      <c r="R8" s="4"/>
      <c r="S8" s="4">
        <v>7763</v>
      </c>
      <c r="T8" s="4">
        <v>9427</v>
      </c>
      <c r="U8" s="4">
        <v>11569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">
      <c r="B9" s="2" t="s">
        <v>25</v>
      </c>
      <c r="C9" s="4">
        <v>219</v>
      </c>
      <c r="D9" s="4">
        <v>213</v>
      </c>
      <c r="E9" s="4">
        <v>217</v>
      </c>
      <c r="F9" s="4"/>
      <c r="G9" s="4">
        <v>162</v>
      </c>
      <c r="H9" s="4">
        <v>172</v>
      </c>
      <c r="I9" s="4">
        <v>197</v>
      </c>
      <c r="J9" s="4"/>
      <c r="K9" s="4">
        <v>178</v>
      </c>
      <c r="L9" s="4"/>
      <c r="M9" s="4"/>
      <c r="N9" s="4"/>
      <c r="O9" s="4"/>
      <c r="P9" s="4"/>
      <c r="Q9" s="4"/>
      <c r="R9" s="4"/>
      <c r="S9" s="4">
        <v>1040</v>
      </c>
      <c r="T9" s="4">
        <v>891</v>
      </c>
      <c r="U9" s="4">
        <v>782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">
      <c r="B10" s="2" t="s">
        <v>26</v>
      </c>
      <c r="C10" s="4">
        <v>1212</v>
      </c>
      <c r="D10" s="4">
        <v>1253</v>
      </c>
      <c r="E10" s="4">
        <v>1200</v>
      </c>
      <c r="F10" s="4"/>
      <c r="G10" s="4">
        <v>1147</v>
      </c>
      <c r="H10" s="4">
        <v>1167</v>
      </c>
      <c r="I10" s="4">
        <v>1116</v>
      </c>
      <c r="J10" s="4"/>
      <c r="K10" s="4">
        <v>1099</v>
      </c>
      <c r="L10" s="4"/>
      <c r="M10" s="4"/>
      <c r="N10" s="4"/>
      <c r="O10" s="4"/>
      <c r="P10" s="4"/>
      <c r="Q10" s="4"/>
      <c r="R10" s="4"/>
      <c r="S10" s="4">
        <v>4761</v>
      </c>
      <c r="T10" s="4">
        <v>4825</v>
      </c>
      <c r="U10" s="4">
        <v>4576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">
      <c r="B11" s="2" t="s">
        <v>27</v>
      </c>
      <c r="C11" s="4">
        <f t="shared" ref="C11:F11" si="2">+C7-SUM(C8:C10)</f>
        <v>8843</v>
      </c>
      <c r="D11" s="4">
        <f t="shared" si="2"/>
        <v>9201</v>
      </c>
      <c r="E11" s="4">
        <f t="shared" si="2"/>
        <v>9411</v>
      </c>
      <c r="F11" s="4">
        <f t="shared" si="2"/>
        <v>0</v>
      </c>
      <c r="G11" s="4">
        <f>+G7-SUM(G8:G10)</f>
        <v>9401</v>
      </c>
      <c r="H11" s="4">
        <f t="shared" ref="H11:K11" si="3">+H7-SUM(H8:H10)</f>
        <v>9974</v>
      </c>
      <c r="I11" s="4">
        <f t="shared" si="3"/>
        <v>9935</v>
      </c>
      <c r="J11" s="4">
        <f t="shared" si="3"/>
        <v>0</v>
      </c>
      <c r="K11" s="4">
        <f t="shared" si="3"/>
        <v>10042</v>
      </c>
      <c r="L11" s="4"/>
      <c r="M11" s="4"/>
      <c r="N11" s="4"/>
      <c r="O11" s="4"/>
      <c r="P11" s="4">
        <f t="shared" ref="P11:T11" si="4">+P7-SUM(P8:P10)</f>
        <v>0</v>
      </c>
      <c r="Q11" s="4">
        <f t="shared" si="4"/>
        <v>0</v>
      </c>
      <c r="R11" s="4">
        <f t="shared" si="4"/>
        <v>0</v>
      </c>
      <c r="S11" s="4">
        <f t="shared" si="4"/>
        <v>36390</v>
      </c>
      <c r="T11" s="4">
        <f t="shared" si="4"/>
        <v>37818</v>
      </c>
      <c r="U11" s="4">
        <f>+U7-SUM(U8:U10)</f>
        <v>40472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">
      <c r="B12" s="2" t="s">
        <v>29</v>
      </c>
      <c r="C12" s="4">
        <v>2026</v>
      </c>
      <c r="D12" s="4">
        <v>2093</v>
      </c>
      <c r="E12" s="4">
        <v>2042</v>
      </c>
      <c r="F12" s="4"/>
      <c r="G12" s="4">
        <v>2036</v>
      </c>
      <c r="H12" s="4">
        <v>2190</v>
      </c>
      <c r="I12" s="4">
        <v>2119</v>
      </c>
      <c r="J12" s="4"/>
      <c r="K12" s="4">
        <v>2063</v>
      </c>
      <c r="L12" s="4"/>
      <c r="M12" s="4"/>
      <c r="N12" s="4"/>
      <c r="O12" s="4"/>
      <c r="P12" s="4"/>
      <c r="Q12" s="4"/>
      <c r="R12" s="4"/>
      <c r="S12" s="4">
        <v>8833</v>
      </c>
      <c r="T12" s="4">
        <v>8274</v>
      </c>
      <c r="U12" s="23">
        <v>8651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">
      <c r="B13" s="2" t="s">
        <v>28</v>
      </c>
      <c r="C13" s="4">
        <v>2216</v>
      </c>
      <c r="D13" s="4">
        <v>2226</v>
      </c>
      <c r="E13" s="4">
        <v>2248</v>
      </c>
      <c r="F13" s="4"/>
      <c r="G13" s="4">
        <v>2306</v>
      </c>
      <c r="H13" s="4">
        <v>2471</v>
      </c>
      <c r="I13" s="4">
        <v>2429</v>
      </c>
      <c r="J13" s="4"/>
      <c r="K13" s="4">
        <v>2491</v>
      </c>
      <c r="L13" s="4"/>
      <c r="M13" s="4"/>
      <c r="N13" s="4"/>
      <c r="O13" s="4"/>
      <c r="P13" s="4"/>
      <c r="Q13" s="4"/>
      <c r="R13" s="4"/>
      <c r="S13" s="4">
        <v>8623</v>
      </c>
      <c r="T13" s="4">
        <v>8915</v>
      </c>
      <c r="U13" s="4">
        <v>9860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">
      <c r="B14" s="2" t="s">
        <v>30</v>
      </c>
      <c r="C14" s="4">
        <v>393</v>
      </c>
      <c r="D14" s="4">
        <v>375</v>
      </c>
      <c r="E14" s="4">
        <v>377</v>
      </c>
      <c r="F14" s="4"/>
      <c r="G14" s="4">
        <v>358</v>
      </c>
      <c r="H14" s="4">
        <v>387</v>
      </c>
      <c r="I14" s="4">
        <v>390</v>
      </c>
      <c r="J14" s="4"/>
      <c r="K14" s="4">
        <v>376</v>
      </c>
      <c r="L14" s="4"/>
      <c r="M14" s="4"/>
      <c r="N14" s="4"/>
      <c r="O14" s="4"/>
      <c r="P14" s="4"/>
      <c r="Q14" s="4"/>
      <c r="R14" s="4"/>
      <c r="S14" s="4">
        <v>1579</v>
      </c>
      <c r="T14" s="4">
        <v>1548</v>
      </c>
      <c r="U14" s="4">
        <v>1602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">
      <c r="B15" s="2" t="s">
        <v>31</v>
      </c>
      <c r="C15" s="4">
        <v>763</v>
      </c>
      <c r="D15" s="4">
        <v>755</v>
      </c>
      <c r="E15" s="4">
        <v>749</v>
      </c>
      <c r="F15" s="4"/>
      <c r="G15" s="4">
        <v>624</v>
      </c>
      <c r="H15" s="4">
        <v>591</v>
      </c>
      <c r="I15" s="4">
        <v>548</v>
      </c>
      <c r="J15" s="4"/>
      <c r="K15" s="4">
        <v>420</v>
      </c>
      <c r="L15" s="4"/>
      <c r="M15" s="4"/>
      <c r="N15" s="4"/>
      <c r="O15" s="4"/>
      <c r="P15" s="4"/>
      <c r="Q15" s="4"/>
      <c r="R15" s="4"/>
      <c r="S15" s="4">
        <v>3582</v>
      </c>
      <c r="T15" s="4">
        <v>3010</v>
      </c>
      <c r="U15" s="4">
        <v>2307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">
      <c r="B16" s="2" t="s">
        <v>32</v>
      </c>
      <c r="C16" s="4">
        <v>11</v>
      </c>
      <c r="D16" s="4">
        <v>47</v>
      </c>
      <c r="E16" s="4">
        <v>155</v>
      </c>
      <c r="F16" s="4"/>
      <c r="G16" s="4">
        <v>13</v>
      </c>
      <c r="H16" s="4">
        <v>31</v>
      </c>
      <c r="I16" s="4">
        <v>28</v>
      </c>
      <c r="J16" s="4"/>
      <c r="K16" s="4">
        <v>13</v>
      </c>
      <c r="L16" s="4"/>
      <c r="M16" s="4"/>
      <c r="N16" s="4"/>
      <c r="O16" s="4"/>
      <c r="P16" s="4"/>
      <c r="Q16" s="4"/>
      <c r="R16" s="4"/>
      <c r="S16" s="4">
        <v>190</v>
      </c>
      <c r="T16" s="4">
        <v>314</v>
      </c>
      <c r="U16" s="4">
        <v>75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2:45" x14ac:dyDescent="0.2">
      <c r="B17" s="2" t="s">
        <v>33</v>
      </c>
      <c r="C17" s="4">
        <v>138</v>
      </c>
      <c r="D17" s="4">
        <v>83</v>
      </c>
      <c r="E17" s="4">
        <v>90</v>
      </c>
      <c r="F17" s="4"/>
      <c r="G17" s="4">
        <v>73</v>
      </c>
      <c r="H17" s="4">
        <v>84</v>
      </c>
      <c r="I17" s="4">
        <v>63</v>
      </c>
      <c r="J17" s="4"/>
      <c r="K17" s="4">
        <v>402</v>
      </c>
      <c r="L17" s="4"/>
      <c r="M17" s="4"/>
      <c r="N17" s="4"/>
      <c r="O17" s="4"/>
      <c r="P17" s="4"/>
      <c r="Q17" s="4"/>
      <c r="R17" s="4"/>
      <c r="S17" s="4">
        <v>490</v>
      </c>
      <c r="T17" s="4">
        <v>404</v>
      </c>
      <c r="U17" s="4">
        <v>299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2:45" x14ac:dyDescent="0.2">
      <c r="B18" s="2" t="s">
        <v>34</v>
      </c>
      <c r="C18" s="4">
        <f t="shared" ref="C18:F18" si="5">+C11-SUM(C12:C17)</f>
        <v>3296</v>
      </c>
      <c r="D18" s="4">
        <f t="shared" si="5"/>
        <v>3622</v>
      </c>
      <c r="E18" s="4">
        <f t="shared" si="5"/>
        <v>3750</v>
      </c>
      <c r="F18" s="4">
        <f t="shared" si="5"/>
        <v>0</v>
      </c>
      <c r="G18" s="4">
        <f>+G11-SUM(G12:G17)</f>
        <v>3991</v>
      </c>
      <c r="H18" s="4">
        <f t="shared" ref="H18:U18" si="6">+H11-SUM(H12:H17)</f>
        <v>4220</v>
      </c>
      <c r="I18" s="4">
        <f t="shared" si="6"/>
        <v>4358</v>
      </c>
      <c r="J18" s="4">
        <f t="shared" si="6"/>
        <v>0</v>
      </c>
      <c r="K18" s="4">
        <f t="shared" si="6"/>
        <v>4277</v>
      </c>
      <c r="L18" s="4"/>
      <c r="M18" s="4"/>
      <c r="N18" s="4"/>
      <c r="O18" s="4"/>
      <c r="P18" s="4">
        <f t="shared" si="6"/>
        <v>0</v>
      </c>
      <c r="Q18" s="4">
        <f t="shared" si="6"/>
        <v>0</v>
      </c>
      <c r="R18" s="4">
        <f t="shared" si="6"/>
        <v>0</v>
      </c>
      <c r="S18" s="4">
        <f t="shared" si="6"/>
        <v>13093</v>
      </c>
      <c r="T18" s="4">
        <f t="shared" si="6"/>
        <v>15353</v>
      </c>
      <c r="U18" s="4">
        <f t="shared" si="6"/>
        <v>17678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2:45" x14ac:dyDescent="0.2">
      <c r="B19" s="2" t="s">
        <v>35</v>
      </c>
      <c r="C19" s="4">
        <v>872</v>
      </c>
      <c r="D19" s="4">
        <v>888</v>
      </c>
      <c r="E19" s="4">
        <v>876</v>
      </c>
      <c r="F19" s="4"/>
      <c r="G19" s="4">
        <v>842</v>
      </c>
      <c r="H19" s="4">
        <v>866</v>
      </c>
      <c r="I19" s="4">
        <v>892</v>
      </c>
      <c r="J19" s="4"/>
      <c r="K19" s="4">
        <v>923</v>
      </c>
      <c r="L19" s="4"/>
      <c r="M19" s="4"/>
      <c r="N19" s="4"/>
      <c r="O19" s="4"/>
      <c r="P19" s="4"/>
      <c r="Q19" s="4"/>
      <c r="R19" s="4"/>
      <c r="S19" s="4">
        <v>3505</v>
      </c>
      <c r="T19" s="4">
        <v>3514</v>
      </c>
      <c r="U19" s="4">
        <v>3578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2:45" x14ac:dyDescent="0.2">
      <c r="B20" s="2" t="s">
        <v>36</v>
      </c>
      <c r="C20" s="4">
        <v>-49</v>
      </c>
      <c r="D20" s="4">
        <v>-14</v>
      </c>
      <c r="E20" s="4">
        <v>-9</v>
      </c>
      <c r="F20" s="4"/>
      <c r="G20" s="4">
        <v>20</v>
      </c>
      <c r="H20" s="4">
        <v>36</v>
      </c>
      <c r="I20" s="4">
        <v>-18</v>
      </c>
      <c r="J20" s="4"/>
      <c r="K20" s="4">
        <v>73</v>
      </c>
      <c r="L20" s="4"/>
      <c r="M20" s="4"/>
      <c r="N20" s="4"/>
      <c r="O20" s="4"/>
      <c r="P20" s="4"/>
      <c r="Q20" s="4"/>
      <c r="R20" s="4"/>
      <c r="S20" s="4">
        <v>-462</v>
      </c>
      <c r="T20" s="4">
        <v>-98</v>
      </c>
      <c r="U20" s="4">
        <v>60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2:45" x14ac:dyDescent="0.2">
      <c r="B21" s="2" t="s">
        <v>37</v>
      </c>
      <c r="C21" s="4">
        <f t="shared" ref="C21:F21" si="7">+C18-C19+C20</f>
        <v>2375</v>
      </c>
      <c r="D21" s="4">
        <f t="shared" si="7"/>
        <v>2720</v>
      </c>
      <c r="E21" s="4">
        <f t="shared" si="7"/>
        <v>2865</v>
      </c>
      <c r="F21" s="4">
        <f t="shared" si="7"/>
        <v>0</v>
      </c>
      <c r="G21" s="4">
        <f>+G18-G19+G20</f>
        <v>3169</v>
      </c>
      <c r="H21" s="4">
        <f t="shared" ref="H21:U21" si="8">+H18-H19+H20</f>
        <v>3390</v>
      </c>
      <c r="I21" s="4">
        <f t="shared" si="8"/>
        <v>3448</v>
      </c>
      <c r="J21" s="4">
        <f t="shared" si="8"/>
        <v>0</v>
      </c>
      <c r="K21" s="4">
        <f t="shared" si="8"/>
        <v>3427</v>
      </c>
      <c r="L21" s="4"/>
      <c r="M21" s="4"/>
      <c r="N21" s="4"/>
      <c r="O21" s="4"/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9126</v>
      </c>
      <c r="T21" s="4">
        <f t="shared" si="8"/>
        <v>11741</v>
      </c>
      <c r="U21" s="4">
        <f t="shared" si="8"/>
        <v>14160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2:45" x14ac:dyDescent="0.2">
      <c r="B22" s="2" t="s">
        <v>38</v>
      </c>
      <c r="C22" s="4">
        <v>-45</v>
      </c>
      <c r="D22" s="4">
        <v>217</v>
      </c>
      <c r="E22" s="4">
        <v>464</v>
      </c>
      <c r="F22" s="4"/>
      <c r="G22" s="4">
        <v>240</v>
      </c>
      <c r="H22" s="4">
        <v>239</v>
      </c>
      <c r="I22" s="4">
        <v>512</v>
      </c>
      <c r="J22" s="4"/>
      <c r="K22" s="4">
        <v>500</v>
      </c>
      <c r="L22" s="4"/>
      <c r="M22" s="4"/>
      <c r="N22" s="4"/>
      <c r="O22" s="4"/>
      <c r="P22" s="4"/>
      <c r="Q22" s="4"/>
      <c r="R22" s="4"/>
      <c r="S22" s="4">
        <v>623</v>
      </c>
      <c r="T22" s="4">
        <v>1274</v>
      </c>
      <c r="U22" s="4">
        <v>1717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2:45" x14ac:dyDescent="0.2">
      <c r="B23" s="2" t="s">
        <v>39</v>
      </c>
      <c r="C23" s="4">
        <f t="shared" ref="C23:F23" si="9">+C21-C22</f>
        <v>2420</v>
      </c>
      <c r="D23" s="4">
        <f t="shared" si="9"/>
        <v>2503</v>
      </c>
      <c r="E23" s="4">
        <f t="shared" si="9"/>
        <v>2401</v>
      </c>
      <c r="F23" s="4">
        <f t="shared" si="9"/>
        <v>0</v>
      </c>
      <c r="G23" s="4">
        <f>+G21-G22</f>
        <v>2929</v>
      </c>
      <c r="H23" s="4">
        <f t="shared" ref="H23:U23" si="10">+H21-H22</f>
        <v>3151</v>
      </c>
      <c r="I23" s="4">
        <f t="shared" si="10"/>
        <v>2936</v>
      </c>
      <c r="J23" s="4">
        <f t="shared" si="10"/>
        <v>0</v>
      </c>
      <c r="K23" s="4">
        <f t="shared" si="10"/>
        <v>2927</v>
      </c>
      <c r="L23" s="4"/>
      <c r="M23" s="4"/>
      <c r="N23" s="4"/>
      <c r="O23" s="4"/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8503</v>
      </c>
      <c r="T23" s="4">
        <f t="shared" si="10"/>
        <v>10467</v>
      </c>
      <c r="U23" s="4">
        <f t="shared" si="10"/>
        <v>12443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2:45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45" x14ac:dyDescent="0.2">
      <c r="B25" s="2" t="s">
        <v>40</v>
      </c>
      <c r="C25" s="19">
        <f t="shared" ref="C25:F25" si="11">+C23/C26</f>
        <v>0.87649402390438247</v>
      </c>
      <c r="D25" s="19">
        <f t="shared" si="11"/>
        <v>0.91150764748725421</v>
      </c>
      <c r="E25" s="19">
        <f t="shared" si="11"/>
        <v>0.87372634643377001</v>
      </c>
      <c r="F25" s="19" t="e">
        <f t="shared" si="11"/>
        <v>#DIV/0!</v>
      </c>
      <c r="G25" s="19">
        <f>+G23/G26</f>
        <v>1.0736803519061584</v>
      </c>
      <c r="H25" s="19">
        <f t="shared" ref="H25:U25" si="12">+H23/H26</f>
        <v>1.1293906810035843</v>
      </c>
      <c r="I25" s="19">
        <f t="shared" si="12"/>
        <v>1.0489460521614862</v>
      </c>
      <c r="J25" s="19" t="e">
        <f t="shared" si="12"/>
        <v>#DIV/0!</v>
      </c>
      <c r="K25" s="19">
        <f t="shared" si="12"/>
        <v>1.0357395612172682</v>
      </c>
      <c r="L25" s="19" t="e">
        <f t="shared" si="12"/>
        <v>#DIV/0!</v>
      </c>
      <c r="M25" s="19" t="e">
        <f t="shared" si="12"/>
        <v>#DIV/0!</v>
      </c>
      <c r="N25" s="19" t="e">
        <f t="shared" si="12"/>
        <v>#DIV/0!</v>
      </c>
      <c r="O25" s="4"/>
      <c r="P25" s="19" t="e">
        <f t="shared" si="12"/>
        <v>#DIV/0!</v>
      </c>
      <c r="Q25" s="19" t="e">
        <f t="shared" si="12"/>
        <v>#DIV/0!</v>
      </c>
      <c r="R25" s="19" t="e">
        <f t="shared" si="12"/>
        <v>#DIV/0!</v>
      </c>
      <c r="S25" s="19">
        <f t="shared" si="12"/>
        <v>3.1539317507418398</v>
      </c>
      <c r="T25" s="19">
        <f t="shared" si="12"/>
        <v>3.8145043731778427</v>
      </c>
      <c r="U25" s="19">
        <f t="shared" si="12"/>
        <v>4.4614557188956612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2:45" x14ac:dyDescent="0.2">
      <c r="B26" s="2" t="s">
        <v>5</v>
      </c>
      <c r="C26" s="4">
        <v>2761</v>
      </c>
      <c r="D26" s="4">
        <v>2746</v>
      </c>
      <c r="E26" s="4">
        <v>2748</v>
      </c>
      <c r="F26" s="4"/>
      <c r="G26" s="4">
        <v>2728</v>
      </c>
      <c r="H26" s="4">
        <v>2790</v>
      </c>
      <c r="I26" s="4">
        <v>2799</v>
      </c>
      <c r="J26" s="4"/>
      <c r="K26" s="4">
        <v>2826</v>
      </c>
      <c r="L26" s="4"/>
      <c r="M26" s="4"/>
      <c r="N26" s="4"/>
      <c r="O26" s="4"/>
      <c r="P26" s="4"/>
      <c r="Q26" s="4"/>
      <c r="R26" s="4"/>
      <c r="S26" s="4">
        <v>2696</v>
      </c>
      <c r="T26" s="4">
        <v>2744</v>
      </c>
      <c r="U26" s="4">
        <v>2789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2:45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2:4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2:45" x14ac:dyDescent="0.2">
      <c r="B29" s="2" t="s">
        <v>41</v>
      </c>
      <c r="C29" s="4"/>
      <c r="D29" s="4"/>
      <c r="E29" s="4"/>
      <c r="F29" s="4"/>
      <c r="G29" s="20">
        <f>+G3/C3-1</f>
        <v>0.10181208756677496</v>
      </c>
      <c r="H29" s="20">
        <f t="shared" ref="H29:K33" si="13">+H3/D3-1</f>
        <v>0.12107065048241528</v>
      </c>
      <c r="I29" s="20">
        <f t="shared" si="13"/>
        <v>0.10478771454381208</v>
      </c>
      <c r="J29" s="20" t="e">
        <f t="shared" si="13"/>
        <v>#DIV/0!</v>
      </c>
      <c r="K29" s="20">
        <f t="shared" si="13"/>
        <v>-1</v>
      </c>
      <c r="L29" s="20"/>
      <c r="M29" s="20"/>
      <c r="N29" s="20"/>
      <c r="O29" s="4"/>
      <c r="P29" s="4"/>
      <c r="Q29" s="4"/>
      <c r="R29" s="4"/>
      <c r="S29" s="4"/>
      <c r="T29" s="20">
        <f t="shared" ref="T29:U33" si="14">+T3/S3-1</f>
        <v>0.11544452941343075</v>
      </c>
      <c r="U29" s="20">
        <f t="shared" si="14"/>
        <v>0.11796968235025274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2:45" x14ac:dyDescent="0.2">
      <c r="B30" s="2" t="s">
        <v>42</v>
      </c>
      <c r="C30" s="4"/>
      <c r="D30" s="4"/>
      <c r="E30" s="4"/>
      <c r="F30" s="4"/>
      <c r="G30" s="20">
        <f t="shared" ref="G30:G33" si="15">+G4/C4-1</f>
        <v>7.5401730531520439E-2</v>
      </c>
      <c r="H30" s="20">
        <f t="shared" si="13"/>
        <v>1.4431239388794648E-2</v>
      </c>
      <c r="I30" s="20">
        <f t="shared" si="13"/>
        <v>-0.10111464968152861</v>
      </c>
      <c r="J30" s="20" t="e">
        <f t="shared" si="13"/>
        <v>#DIV/0!</v>
      </c>
      <c r="K30" s="20">
        <f t="shared" si="13"/>
        <v>-1</v>
      </c>
      <c r="L30" s="20"/>
      <c r="M30" s="20"/>
      <c r="N30" s="20"/>
      <c r="O30" s="4"/>
      <c r="P30" s="4"/>
      <c r="Q30" s="4"/>
      <c r="R30" s="4"/>
      <c r="S30" s="4"/>
      <c r="T30" s="20">
        <f t="shared" si="14"/>
        <v>-0.12078214223914174</v>
      </c>
      <c r="U30" s="20">
        <f t="shared" si="14"/>
        <v>2.3617398149970548E-2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2:45" x14ac:dyDescent="0.2">
      <c r="B31" s="2" t="s">
        <v>43</v>
      </c>
      <c r="C31" s="4"/>
      <c r="D31" s="4"/>
      <c r="E31" s="4"/>
      <c r="F31" s="4"/>
      <c r="G31" s="20">
        <f t="shared" si="15"/>
        <v>-8.2633053221288555E-2</v>
      </c>
      <c r="H31" s="20">
        <f t="shared" si="13"/>
        <v>-3.703703703703709E-2</v>
      </c>
      <c r="I31" s="20">
        <f t="shared" si="13"/>
        <v>-6.7639257294429656E-2</v>
      </c>
      <c r="J31" s="20" t="e">
        <f t="shared" si="13"/>
        <v>#DIV/0!</v>
      </c>
      <c r="K31" s="20">
        <f t="shared" si="13"/>
        <v>2.2900763358778553E-2</v>
      </c>
      <c r="L31" s="20"/>
      <c r="M31" s="20"/>
      <c r="N31" s="20"/>
      <c r="O31" s="4"/>
      <c r="P31" s="4"/>
      <c r="Q31" s="4"/>
      <c r="R31" s="4"/>
      <c r="S31" s="4"/>
      <c r="T31" s="20">
        <f t="shared" si="14"/>
        <v>-6.3530849114233345E-2</v>
      </c>
      <c r="U31" s="20">
        <f t="shared" si="14"/>
        <v>-4.24005218525767E-2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2:45" x14ac:dyDescent="0.2">
      <c r="B32" s="2" t="s">
        <v>44</v>
      </c>
      <c r="C32" s="4"/>
      <c r="D32" s="4"/>
      <c r="E32" s="4"/>
      <c r="F32" s="4"/>
      <c r="G32" s="20">
        <f t="shared" si="15"/>
        <v>-8.6767895878524959E-2</v>
      </c>
      <c r="H32" s="20">
        <f t="shared" si="13"/>
        <v>-2.777777777777779E-2</v>
      </c>
      <c r="I32" s="20">
        <f t="shared" si="13"/>
        <v>-1.2241775057383331E-2</v>
      </c>
      <c r="J32" s="20" t="e">
        <f t="shared" si="13"/>
        <v>#DIV/0!</v>
      </c>
      <c r="K32" s="20">
        <f t="shared" si="13"/>
        <v>6.8091844813935154E-2</v>
      </c>
      <c r="L32" s="20"/>
      <c r="M32" s="20"/>
      <c r="N32" s="20"/>
      <c r="O32" s="4"/>
      <c r="P32" s="4"/>
      <c r="Q32" s="4"/>
      <c r="R32" s="4"/>
      <c r="S32" s="4"/>
      <c r="T32" s="20">
        <f t="shared" si="14"/>
        <v>-2.9138362531283546E-2</v>
      </c>
      <c r="U32" s="20">
        <f t="shared" si="14"/>
        <v>-3.6457374332535486E-2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2:45" x14ac:dyDescent="0.2">
      <c r="B33" s="1" t="s">
        <v>45</v>
      </c>
      <c r="C33" s="18"/>
      <c r="D33" s="18"/>
      <c r="E33" s="18"/>
      <c r="F33" s="18"/>
      <c r="G33" s="24">
        <f t="shared" si="15"/>
        <v>6.857785272625061E-2</v>
      </c>
      <c r="H33" s="24">
        <f t="shared" si="13"/>
        <v>8.6392087164824938E-2</v>
      </c>
      <c r="I33" s="24">
        <f t="shared" si="13"/>
        <v>6.4006024096385561E-2</v>
      </c>
      <c r="J33" s="24" t="e">
        <f t="shared" si="13"/>
        <v>#DIV/0!</v>
      </c>
      <c r="K33" s="24">
        <f t="shared" si="13"/>
        <v>0.12166528894566775</v>
      </c>
      <c r="L33" s="24"/>
      <c r="M33" s="24"/>
      <c r="N33" s="24"/>
      <c r="O33" s="18"/>
      <c r="P33" s="18"/>
      <c r="Q33" s="18"/>
      <c r="R33" s="18"/>
      <c r="S33" s="18"/>
      <c r="T33" s="24">
        <f t="shared" si="14"/>
        <v>6.0195379749369504E-2</v>
      </c>
      <c r="U33" s="24">
        <f t="shared" si="14"/>
        <v>8.3797511376295875E-2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2:45" x14ac:dyDescent="0.2">
      <c r="B34" s="2" t="s">
        <v>46</v>
      </c>
      <c r="C34" s="20">
        <f t="shared" ref="C34:F34" si="16">+C11/C7</f>
        <v>0.71011001365132898</v>
      </c>
      <c r="D34" s="20">
        <f t="shared" si="16"/>
        <v>0.71099605903716867</v>
      </c>
      <c r="E34" s="20">
        <f t="shared" si="16"/>
        <v>0.70865963855421688</v>
      </c>
      <c r="F34" s="20" t="e">
        <f t="shared" si="16"/>
        <v>#DIV/0!</v>
      </c>
      <c r="G34" s="20">
        <f>+G11/G7</f>
        <v>0.70647027880063129</v>
      </c>
      <c r="H34" s="20">
        <f t="shared" ref="H34:J34" si="17">+H11/H7</f>
        <v>0.70943879365530982</v>
      </c>
      <c r="I34" s="20">
        <f t="shared" si="17"/>
        <v>0.70311394196744514</v>
      </c>
      <c r="J34" s="20" t="e">
        <f t="shared" si="17"/>
        <v>#DIV/0!</v>
      </c>
      <c r="K34" s="20">
        <f t="shared" ref="K34" si="18">+K11/K7</f>
        <v>0.67278574299879401</v>
      </c>
      <c r="L34" s="20"/>
      <c r="M34" s="20"/>
      <c r="N34" s="20"/>
      <c r="O34" s="4"/>
      <c r="P34" s="20" t="e">
        <f t="shared" ref="P34:U34" si="19">+P11/P7</f>
        <v>#DIV/0!</v>
      </c>
      <c r="Q34" s="20" t="e">
        <f t="shared" si="19"/>
        <v>#DIV/0!</v>
      </c>
      <c r="R34" s="20" t="e">
        <f t="shared" si="19"/>
        <v>#DIV/0!</v>
      </c>
      <c r="S34" s="20">
        <f t="shared" si="19"/>
        <v>0.72847019257717105</v>
      </c>
      <c r="T34" s="20">
        <f t="shared" si="19"/>
        <v>0.71407261947470779</v>
      </c>
      <c r="U34" s="20">
        <f t="shared" si="19"/>
        <v>0.70509939197547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2:45" x14ac:dyDescent="0.2">
      <c r="B35" s="2" t="s">
        <v>47</v>
      </c>
      <c r="C35" s="20">
        <f t="shared" ref="C35:F35" si="20">+C18/C7</f>
        <v>0.26467517867180601</v>
      </c>
      <c r="D35" s="20">
        <f t="shared" si="20"/>
        <v>0.27988563480411094</v>
      </c>
      <c r="E35" s="20">
        <f t="shared" si="20"/>
        <v>0.28237951807228917</v>
      </c>
      <c r="F35" s="20" t="e">
        <f t="shared" si="20"/>
        <v>#DIV/0!</v>
      </c>
      <c r="G35" s="20">
        <f>+G18/G7</f>
        <v>0.2999173367400616</v>
      </c>
      <c r="H35" s="20">
        <f t="shared" ref="H35:J35" si="21">+H18/H7</f>
        <v>0.30016359627285011</v>
      </c>
      <c r="I35" s="20">
        <f t="shared" si="21"/>
        <v>0.30842179759377214</v>
      </c>
      <c r="J35" s="20" t="e">
        <f t="shared" si="21"/>
        <v>#DIV/0!</v>
      </c>
      <c r="K35" s="20">
        <f t="shared" ref="K35" si="22">+K18/K7</f>
        <v>0.28654696502746885</v>
      </c>
      <c r="L35" s="20"/>
      <c r="M35" s="20"/>
      <c r="N35" s="20"/>
      <c r="O35" s="4"/>
      <c r="P35" s="20" t="e">
        <f t="shared" ref="P35:U35" si="23">+P18/P7</f>
        <v>#DIV/0!</v>
      </c>
      <c r="Q35" s="20" t="e">
        <f t="shared" si="23"/>
        <v>#DIV/0!</v>
      </c>
      <c r="R35" s="20" t="e">
        <f t="shared" si="23"/>
        <v>#DIV/0!</v>
      </c>
      <c r="S35" s="20">
        <f t="shared" si="23"/>
        <v>0.26210113304239901</v>
      </c>
      <c r="T35" s="20">
        <f t="shared" si="23"/>
        <v>0.28989256245161532</v>
      </c>
      <c r="U35" s="20">
        <f t="shared" si="23"/>
        <v>0.30798445965957594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2:45" x14ac:dyDescent="0.2">
      <c r="B36" s="2" t="s">
        <v>48</v>
      </c>
      <c r="C36" s="20">
        <f t="shared" ref="C36:F36" si="24">+C22/C21</f>
        <v>-1.8947368421052633E-2</v>
      </c>
      <c r="D36" s="20">
        <f t="shared" si="24"/>
        <v>7.9779411764705876E-2</v>
      </c>
      <c r="E36" s="20">
        <f t="shared" si="24"/>
        <v>0.16195462478184991</v>
      </c>
      <c r="F36" s="20" t="e">
        <f t="shared" si="24"/>
        <v>#DIV/0!</v>
      </c>
      <c r="G36" s="20">
        <f>+G22/G21</f>
        <v>7.5733669927421893E-2</v>
      </c>
      <c r="H36" s="20">
        <f t="shared" ref="H36:J36" si="25">+H22/H21</f>
        <v>7.0501474926253693E-2</v>
      </c>
      <c r="I36" s="20">
        <f t="shared" si="25"/>
        <v>0.14849187935034802</v>
      </c>
      <c r="J36" s="20" t="e">
        <f t="shared" si="25"/>
        <v>#DIV/0!</v>
      </c>
      <c r="K36" s="20">
        <f t="shared" ref="K36" si="26">+K22/K21</f>
        <v>0.14590020426028597</v>
      </c>
      <c r="L36" s="20"/>
      <c r="M36" s="20"/>
      <c r="N36" s="20"/>
      <c r="O36" s="4"/>
      <c r="P36" s="20" t="e">
        <f t="shared" ref="P36:U36" si="27">+P22/P21</f>
        <v>#DIV/0!</v>
      </c>
      <c r="Q36" s="20" t="e">
        <f t="shared" si="27"/>
        <v>#DIV/0!</v>
      </c>
      <c r="R36" s="20" t="e">
        <f t="shared" si="27"/>
        <v>#DIV/0!</v>
      </c>
      <c r="S36" s="20">
        <f t="shared" si="27"/>
        <v>6.826649134341442E-2</v>
      </c>
      <c r="T36" s="20">
        <f t="shared" si="27"/>
        <v>0.10850864491951281</v>
      </c>
      <c r="U36" s="20">
        <f t="shared" si="27"/>
        <v>0.12125706214689265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2:45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2:45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2:45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2:45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2:45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2:45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2:45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2:4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2:45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2:45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2:45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2:45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3:45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3:45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3:45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3:45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3:45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3:45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3:45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3:45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3:45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3:45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3:45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3:45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3:45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3:45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3:45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3:45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3:45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3:45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3:45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3:45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3:45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3:45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3:45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3:45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3:45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3:45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3:45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3:45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3:45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3:45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3:45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3:45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3:45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3:45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3:45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3:45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3:45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3:45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3:45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3:45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3:45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3:45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3:45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3:45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3:45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3:45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3:45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3:45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3:45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3:45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3:45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3:45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3:45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3:45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3:45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3:45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3:45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3:45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3:45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3:45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3:45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3:45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3:45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3:45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3:45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3:45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3:45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3:45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3:45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3:45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3:45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3:45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3:45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3:45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3:45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3:45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3:45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3:45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3:45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3:45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3:45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3:45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3:45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3:45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3:45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3:45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3:45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3:45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3:45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3:45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3:45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3:45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3:45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3:45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3:45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3:45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3:45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3:45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3:45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3:45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3:45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3:45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3:45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3:45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3:45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3:45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3:45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3:45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3:45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3:45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3:45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3:45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3:45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3:45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3:45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3:45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3:45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3:45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3:45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3:45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3:45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3:45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3:45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3:45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3:45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3:45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3:45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3:45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3:45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3:45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3:45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3:45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3:45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3:45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3:45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3:45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3:45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3:45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3:45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3:45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3:45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3:45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3:45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3:45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3:45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3:45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3:45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3:45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3:45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3:45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3:45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3:45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3:45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3:45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3:45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3:45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3:45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3:45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3:45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3:45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3:45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3:45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3:45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3:45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3:45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3:45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3:45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3:45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3:45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3:45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3:45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3:45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3:45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3:45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3:45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3:45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3:45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3:45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3:45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3:45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3:45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3:45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3:45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3:45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3:45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3:45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3:45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3:45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3:45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spans="3:45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3:45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3:45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3:45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3:45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3:45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3:45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3:45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3:45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3:45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3:45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3:45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3:45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3:45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3:45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3:45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3:45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3:45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3:45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3:45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3:45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3:45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3:45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3:45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3:45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3:45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3:45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3:45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3:45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3:45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3:45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3:45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3:45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3:45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3:45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3:45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3:45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3:45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3:45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3:45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3:45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3:45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3:45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3:45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3:45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3:45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3:45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3:45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3:45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3:45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3:45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3:45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3:45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3:45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3:45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3:45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3:45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3:45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3:45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3:45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3:45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3:45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3:45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3:45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3:45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3:45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3:45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3:45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3:45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3:45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3:45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3:45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3:45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3:45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3:45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3:45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3:45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3:45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3:45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3:45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3:45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3:45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3:45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3:45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3:45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3:45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3:45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3:45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3:45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3:45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3:45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3:45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3:45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3:45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3:45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3:45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3:45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3:45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3:45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3:45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3:45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3:45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3:45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3:45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3:45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3:45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3:45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3:45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3:45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3:45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3:45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3:45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3:45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3:45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3:45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3:45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3:45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3:45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3:45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3:45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3:45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3:45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3:45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3:45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3:45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3:45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3:45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3:45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3:45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3:45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3:45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3:45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3:45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3:45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3:45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3:45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3:45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3:45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3:45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3:45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3:45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3:45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3:45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3:45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3:45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3:45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3:45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3:45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3:45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3:45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3:45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3:45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3:45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3:45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3:45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3:45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3:45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3:45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3:45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3:45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3:45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3:45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3:45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3:45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3:45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3:45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3:45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3:45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3:45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3:45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3:45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3:45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3:45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3:45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3:45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3:45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3:45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3:45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3:45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3:45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3:45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3:45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3:45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3:45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3:45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3:45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3:45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3:45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3:45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3:45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3:45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3:45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3:45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3:45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3:45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3:45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3:45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3:45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</row>
    <row r="436" spans="3:45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 spans="3:45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</row>
    <row r="438" spans="3:45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</row>
    <row r="439" spans="3:45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</row>
    <row r="440" spans="3:45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</row>
    <row r="441" spans="3:45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</row>
    <row r="442" spans="3:45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</row>
    <row r="443" spans="3:45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</row>
    <row r="444" spans="3:45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</row>
    <row r="445" spans="3:45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</row>
    <row r="446" spans="3:45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 spans="3:45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</row>
    <row r="448" spans="3:45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</row>
    <row r="449" spans="3:45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 spans="3:45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</row>
    <row r="451" spans="3:45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</row>
    <row r="452" spans="3:45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</row>
    <row r="453" spans="3:45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</row>
    <row r="454" spans="3:45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</row>
    <row r="455" spans="3:45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</row>
    <row r="456" spans="3:45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</row>
    <row r="457" spans="3:45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</row>
    <row r="458" spans="3:45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</row>
    <row r="459" spans="3:45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</row>
    <row r="460" spans="3:45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</row>
    <row r="461" spans="3:45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</row>
    <row r="462" spans="3:45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 spans="3:45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</row>
    <row r="464" spans="3:45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</row>
    <row r="465" spans="3:45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</row>
    <row r="466" spans="3:45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</row>
    <row r="467" spans="3:45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</row>
    <row r="468" spans="3:45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</row>
    <row r="469" spans="3:45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</row>
    <row r="470" spans="3:45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</row>
    <row r="471" spans="3:45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</row>
    <row r="472" spans="3:45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</row>
    <row r="473" spans="3:45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</row>
    <row r="474" spans="3:45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 spans="3:45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</row>
    <row r="476" spans="3:45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</row>
    <row r="477" spans="3:45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</row>
    <row r="478" spans="3:45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</row>
    <row r="479" spans="3:45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</row>
    <row r="480" spans="3:45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</row>
    <row r="481" spans="3:45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</row>
    <row r="482" spans="3:45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</row>
    <row r="483" spans="3:45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</row>
    <row r="484" spans="3:45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</row>
    <row r="485" spans="3:45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</row>
    <row r="486" spans="3:45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</row>
    <row r="487" spans="3:45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</row>
    <row r="488" spans="3:45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</row>
    <row r="489" spans="3:45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</row>
    <row r="490" spans="3:45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</row>
    <row r="491" spans="3:45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</row>
    <row r="492" spans="3:45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</row>
    <row r="493" spans="3:45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 spans="3:45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</row>
    <row r="495" spans="3:45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</row>
    <row r="496" spans="3:45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</row>
    <row r="497" spans="3:45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</row>
    <row r="498" spans="3:45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</row>
    <row r="499" spans="3:45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</row>
    <row r="500" spans="3:45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</row>
    <row r="501" spans="3:45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</row>
    <row r="502" spans="3:45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</row>
    <row r="503" spans="3:45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</row>
    <row r="504" spans="3:45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</row>
    <row r="505" spans="3:45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</row>
    <row r="506" spans="3:45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</row>
    <row r="507" spans="3:45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</row>
    <row r="508" spans="3:45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</row>
    <row r="509" spans="3:45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</row>
    <row r="510" spans="3:45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</row>
    <row r="511" spans="3:45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</row>
    <row r="512" spans="3:45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</row>
    <row r="513" spans="3:45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</row>
    <row r="514" spans="3:45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</row>
    <row r="515" spans="3:45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</row>
    <row r="516" spans="3:45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</row>
    <row r="517" spans="3:45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</row>
    <row r="518" spans="3:45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</row>
  </sheetData>
  <hyperlinks>
    <hyperlink ref="A1" location="Main!A1" display="Main" xr:uid="{54BC8044-8818-4814-82D0-5B02348668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2024-10-23T13:13:59Z</dcterms:created>
  <dcterms:modified xsi:type="dcterms:W3CDTF">2025-09-12T11:41:43Z</dcterms:modified>
</cp:coreProperties>
</file>