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D9D2ED6-9171-4E99-9FAD-DA0D51F76D78}" xr6:coauthVersionLast="47" xr6:coauthVersionMax="47" xr10:uidLastSave="{00000000-0000-0000-0000-000000000000}"/>
  <bookViews>
    <workbookView xWindow="19095" yWindow="0" windowWidth="19410" windowHeight="20925" activeTab="1" xr2:uid="{C53555D3-F937-48EC-9952-B05CC789E7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J16" i="2"/>
  <c r="J15" i="2"/>
  <c r="J14" i="2"/>
  <c r="J12" i="2"/>
  <c r="J11" i="2"/>
  <c r="J10" i="2"/>
  <c r="J8" i="2"/>
  <c r="J7" i="2"/>
  <c r="N5" i="2"/>
  <c r="M5" i="2"/>
  <c r="L5" i="2"/>
  <c r="K5" i="2"/>
  <c r="J5" i="2"/>
  <c r="I5" i="2"/>
  <c r="H5" i="2"/>
  <c r="G5" i="2"/>
  <c r="F5" i="2"/>
  <c r="E5" i="2"/>
  <c r="D5" i="2"/>
  <c r="C5" i="2"/>
  <c r="Q5" i="2"/>
  <c r="N27" i="2"/>
  <c r="M27" i="2"/>
  <c r="L27" i="2"/>
  <c r="K27" i="2"/>
  <c r="N26" i="2"/>
  <c r="M26" i="2"/>
  <c r="L26" i="2"/>
  <c r="K26" i="2"/>
  <c r="N25" i="2"/>
  <c r="M25" i="2"/>
  <c r="L25" i="2"/>
  <c r="K25" i="2"/>
  <c r="M24" i="2"/>
  <c r="L24" i="2"/>
  <c r="K24" i="2"/>
  <c r="K17" i="2"/>
  <c r="N9" i="2"/>
  <c r="N13" i="2" s="1"/>
  <c r="N17" i="2" s="1"/>
  <c r="N19" i="2" s="1"/>
  <c r="N21" i="2" s="1"/>
  <c r="M9" i="2"/>
  <c r="M13" i="2" s="1"/>
  <c r="M17" i="2" s="1"/>
  <c r="M19" i="2" s="1"/>
  <c r="M21" i="2" s="1"/>
  <c r="L9" i="2"/>
  <c r="L13" i="2" s="1"/>
  <c r="L17" i="2" s="1"/>
  <c r="L19" i="2" s="1"/>
  <c r="L21" i="2" s="1"/>
  <c r="K9" i="2"/>
  <c r="K13" i="2" s="1"/>
  <c r="J7" i="1"/>
  <c r="S22" i="2"/>
  <c r="T22" i="2" s="1"/>
  <c r="U22" i="2" s="1"/>
  <c r="V22" i="2" s="1"/>
  <c r="W22" i="2" s="1"/>
  <c r="X22" i="2" s="1"/>
  <c r="Y22" i="2" s="1"/>
  <c r="S16" i="2"/>
  <c r="T16" i="2" s="1"/>
  <c r="U16" i="2" s="1"/>
  <c r="V16" i="2" s="1"/>
  <c r="W16" i="2" s="1"/>
  <c r="X16" i="2" s="1"/>
  <c r="Y16" i="2" s="1"/>
  <c r="S15" i="2"/>
  <c r="T15" i="2" s="1"/>
  <c r="U15" i="2" s="1"/>
  <c r="V15" i="2" s="1"/>
  <c r="W15" i="2" s="1"/>
  <c r="X15" i="2" s="1"/>
  <c r="Y15" i="2" s="1"/>
  <c r="S12" i="2"/>
  <c r="T12" i="2" s="1"/>
  <c r="U12" i="2" s="1"/>
  <c r="V12" i="2" s="1"/>
  <c r="W12" i="2" s="1"/>
  <c r="X12" i="2" s="1"/>
  <c r="Y12" i="2" s="1"/>
  <c r="S14" i="2"/>
  <c r="T14" i="2" s="1"/>
  <c r="U14" i="2" s="1"/>
  <c r="V14" i="2" s="1"/>
  <c r="W14" i="2" s="1"/>
  <c r="X14" i="2" s="1"/>
  <c r="Y14" i="2" s="1"/>
  <c r="S11" i="2"/>
  <c r="T11" i="2" s="1"/>
  <c r="U11" i="2" s="1"/>
  <c r="V11" i="2" s="1"/>
  <c r="W11" i="2" s="1"/>
  <c r="X11" i="2" s="1"/>
  <c r="Y11" i="2" s="1"/>
  <c r="F18" i="2"/>
  <c r="F16" i="2"/>
  <c r="F14" i="2"/>
  <c r="F12" i="2"/>
  <c r="F11" i="2"/>
  <c r="F10" i="2"/>
  <c r="F8" i="2"/>
  <c r="S4" i="2"/>
  <c r="T4" i="2" s="1"/>
  <c r="U4" i="2" s="1"/>
  <c r="V4" i="2" s="1"/>
  <c r="W4" i="2" s="1"/>
  <c r="X4" i="2" s="1"/>
  <c r="Y4" i="2" s="1"/>
  <c r="S3" i="2"/>
  <c r="P5" i="2"/>
  <c r="F31" i="2"/>
  <c r="F30" i="2"/>
  <c r="Q32" i="2"/>
  <c r="P32" i="2"/>
  <c r="Q24" i="2"/>
  <c r="Q15" i="2"/>
  <c r="F15" i="2" s="1"/>
  <c r="Q9" i="2"/>
  <c r="Q13" i="2" s="1"/>
  <c r="P9" i="2"/>
  <c r="P13" i="2" s="1"/>
  <c r="P17" i="2" s="1"/>
  <c r="P27" i="2" s="1"/>
  <c r="F7" i="2"/>
  <c r="E32" i="2"/>
  <c r="G32" i="2"/>
  <c r="C32" i="2"/>
  <c r="G24" i="2"/>
  <c r="H24" i="2"/>
  <c r="H32" i="2"/>
  <c r="D32" i="2"/>
  <c r="D9" i="2"/>
  <c r="D13" i="2" s="1"/>
  <c r="D26" i="2" s="1"/>
  <c r="G9" i="2"/>
  <c r="G13" i="2" s="1"/>
  <c r="E9" i="2"/>
  <c r="E25" i="2" s="1"/>
  <c r="C9" i="2"/>
  <c r="C13" i="2" s="1"/>
  <c r="C26" i="2" s="1"/>
  <c r="H9" i="2"/>
  <c r="H13" i="2" s="1"/>
  <c r="J5" i="1"/>
  <c r="K19" i="2" l="1"/>
  <c r="K21" i="2" s="1"/>
  <c r="J8" i="1"/>
  <c r="P19" i="2"/>
  <c r="P21" i="2" s="1"/>
  <c r="P25" i="2"/>
  <c r="Q25" i="2"/>
  <c r="P26" i="2"/>
  <c r="Q17" i="2"/>
  <c r="Q26" i="2"/>
  <c r="T3" i="2"/>
  <c r="U3" i="2" s="1"/>
  <c r="V3" i="2" s="1"/>
  <c r="W3" i="2" s="1"/>
  <c r="X3" i="2" s="1"/>
  <c r="Y3" i="2" s="1"/>
  <c r="D25" i="2"/>
  <c r="S10" i="2"/>
  <c r="T10" i="2" s="1"/>
  <c r="U10" i="2" s="1"/>
  <c r="V10" i="2" s="1"/>
  <c r="W10" i="2" s="1"/>
  <c r="X10" i="2" s="1"/>
  <c r="Y10" i="2" s="1"/>
  <c r="D17" i="2"/>
  <c r="D19" i="2" s="1"/>
  <c r="D21" i="2" s="1"/>
  <c r="F32" i="2"/>
  <c r="I9" i="2"/>
  <c r="I25" i="2" s="1"/>
  <c r="I24" i="2"/>
  <c r="F9" i="2"/>
  <c r="F13" i="2" s="1"/>
  <c r="F26" i="2" s="1"/>
  <c r="C25" i="2"/>
  <c r="G26" i="2"/>
  <c r="G17" i="2"/>
  <c r="H17" i="2"/>
  <c r="H27" i="2" s="1"/>
  <c r="H26" i="2"/>
  <c r="E13" i="2"/>
  <c r="G25" i="2"/>
  <c r="C17" i="2"/>
  <c r="H25" i="2"/>
  <c r="H19" i="2" l="1"/>
  <c r="H21" i="2" s="1"/>
  <c r="D27" i="2"/>
  <c r="Q19" i="2"/>
  <c r="Q21" i="2" s="1"/>
  <c r="Q27" i="2"/>
  <c r="I13" i="2"/>
  <c r="I17" i="2" s="1"/>
  <c r="F17" i="2"/>
  <c r="F19" i="2" s="1"/>
  <c r="F21" i="2" s="1"/>
  <c r="F25" i="2"/>
  <c r="C19" i="2"/>
  <c r="C21" i="2" s="1"/>
  <c r="C27" i="2"/>
  <c r="G19" i="2"/>
  <c r="G21" i="2" s="1"/>
  <c r="G27" i="2"/>
  <c r="E26" i="2"/>
  <c r="E17" i="2"/>
  <c r="F27" i="2" l="1"/>
  <c r="S8" i="2"/>
  <c r="I26" i="2"/>
  <c r="E19" i="2"/>
  <c r="E21" i="2" s="1"/>
  <c r="E27" i="2"/>
  <c r="I19" i="2"/>
  <c r="I21" i="2" s="1"/>
  <c r="I27" i="2"/>
  <c r="T8" i="2" l="1"/>
  <c r="U8" i="2" l="1"/>
  <c r="V8" i="2" l="1"/>
  <c r="W8" i="2" l="1"/>
  <c r="X8" i="2" l="1"/>
  <c r="Y8" i="2" l="1"/>
  <c r="J9" i="2" l="1"/>
  <c r="J13" i="2" s="1"/>
  <c r="R5" i="2"/>
  <c r="S5" i="2" s="1"/>
  <c r="J24" i="2"/>
  <c r="N24" i="2"/>
  <c r="J26" i="2" l="1"/>
  <c r="J17" i="2"/>
  <c r="S7" i="2"/>
  <c r="T5" i="2"/>
  <c r="J25" i="2"/>
  <c r="R9" i="2"/>
  <c r="R24" i="2"/>
  <c r="R25" i="2" l="1"/>
  <c r="R13" i="2"/>
  <c r="U5" i="2"/>
  <c r="T7" i="2"/>
  <c r="S9" i="2"/>
  <c r="S24" i="2"/>
  <c r="J19" i="2"/>
  <c r="J21" i="2" s="1"/>
  <c r="T9" i="2" l="1"/>
  <c r="T24" i="2"/>
  <c r="J27" i="2"/>
  <c r="S25" i="2"/>
  <c r="S13" i="2"/>
  <c r="V5" i="2"/>
  <c r="U7" i="2"/>
  <c r="R26" i="2"/>
  <c r="R17" i="2"/>
  <c r="R19" i="2" s="1"/>
  <c r="R21" i="2" s="1"/>
  <c r="S26" i="2" l="1"/>
  <c r="S17" i="2"/>
  <c r="U24" i="2"/>
  <c r="U9" i="2"/>
  <c r="V7" i="2"/>
  <c r="W5" i="2"/>
  <c r="R27" i="2"/>
  <c r="T25" i="2"/>
  <c r="T13" i="2"/>
  <c r="T26" i="2" l="1"/>
  <c r="T17" i="2"/>
  <c r="X5" i="2"/>
  <c r="W7" i="2"/>
  <c r="V9" i="2"/>
  <c r="V24" i="2"/>
  <c r="U13" i="2"/>
  <c r="U25" i="2"/>
  <c r="S18" i="2"/>
  <c r="S27" i="2" s="1"/>
  <c r="S19" i="2" l="1"/>
  <c r="S21" i="2" s="1"/>
  <c r="U17" i="2"/>
  <c r="U26" i="2"/>
  <c r="V13" i="2"/>
  <c r="V25" i="2"/>
  <c r="W9" i="2"/>
  <c r="W24" i="2"/>
  <c r="X7" i="2"/>
  <c r="Y5" i="2"/>
  <c r="Y7" i="2" s="1"/>
  <c r="T18" i="2"/>
  <c r="T27" i="2" s="1"/>
  <c r="T19" i="2" l="1"/>
  <c r="T21" i="2" s="1"/>
  <c r="Y9" i="2"/>
  <c r="Y24" i="2"/>
  <c r="X24" i="2"/>
  <c r="X9" i="2"/>
  <c r="W13" i="2"/>
  <c r="W25" i="2"/>
  <c r="V17" i="2"/>
  <c r="V26" i="2"/>
  <c r="U18" i="2"/>
  <c r="U27" i="2" s="1"/>
  <c r="U19" i="2" l="1"/>
  <c r="U21" i="2" s="1"/>
  <c r="V18" i="2"/>
  <c r="V27" i="2" s="1"/>
  <c r="V19" i="2"/>
  <c r="V21" i="2" s="1"/>
  <c r="W17" i="2"/>
  <c r="W26" i="2"/>
  <c r="X13" i="2"/>
  <c r="X25" i="2"/>
  <c r="Y25" i="2"/>
  <c r="Y13" i="2"/>
  <c r="Y17" i="2" l="1"/>
  <c r="Y26" i="2"/>
  <c r="X26" i="2"/>
  <c r="X17" i="2"/>
  <c r="W18" i="2"/>
  <c r="W27" i="2" s="1"/>
  <c r="W19" i="2"/>
  <c r="W21" i="2" s="1"/>
  <c r="X18" i="2" l="1"/>
  <c r="X27" i="2" s="1"/>
  <c r="X19" i="2"/>
  <c r="X21" i="2" s="1"/>
  <c r="Y18" i="2"/>
  <c r="Y27" i="2" s="1"/>
  <c r="Y19" i="2"/>
  <c r="Y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tc={408F4702-B01B-4EC7-93B4-351EE706AD0A}</author>
  </authors>
  <commentList>
    <comment ref="B3" authorId="0" shapeId="0" xr:uid="{408F4702-B01B-4EC7-93B4-351EE706AD0A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Users in thousands</t>
      </text>
    </comment>
  </commentList>
</comments>
</file>

<file path=xl/sharedStrings.xml><?xml version="1.0" encoding="utf-8"?>
<sst xmlns="http://schemas.openxmlformats.org/spreadsheetml/2006/main" count="66" uniqueCount="62">
  <si>
    <t>Grinder</t>
  </si>
  <si>
    <t>numbers in million USD</t>
  </si>
  <si>
    <t>Price</t>
  </si>
  <si>
    <t>Shares</t>
  </si>
  <si>
    <t>MC</t>
  </si>
  <si>
    <t>Cash</t>
  </si>
  <si>
    <t>Debt</t>
  </si>
  <si>
    <t>EV</t>
  </si>
  <si>
    <t>SEC</t>
  </si>
  <si>
    <t>GRND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</si>
  <si>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</si>
  <si>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</si>
  <si>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</si>
  <si>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</si>
  <si>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</si>
  <si>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</si>
  <si>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</si>
  <si>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</si>
  <si>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</si>
  <si>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</t>
  </si>
  <si>
    <t>Revenue</t>
  </si>
  <si>
    <t>COGS</t>
  </si>
  <si>
    <t>Gross Profit</t>
  </si>
  <si>
    <t>SG&amp;A</t>
  </si>
  <si>
    <t>R&amp;D</t>
  </si>
  <si>
    <t>D&amp;A</t>
  </si>
  <si>
    <t>Operating Profit</t>
  </si>
  <si>
    <t>Interest Expense</t>
  </si>
  <si>
    <t>Other Income</t>
  </si>
  <si>
    <t>Loss on Warrant Liability</t>
  </si>
  <si>
    <t>EBT</t>
  </si>
  <si>
    <t>Income tax</t>
  </si>
  <si>
    <t>Net Income</t>
  </si>
  <si>
    <t>EPS</t>
  </si>
  <si>
    <t>Operating Cashflow</t>
  </si>
  <si>
    <t>CapEx</t>
  </si>
  <si>
    <t>Free Cashflow</t>
  </si>
  <si>
    <t>Revenue Growth</t>
  </si>
  <si>
    <t>Gross Margin</t>
  </si>
  <si>
    <t>Operating Margin</t>
  </si>
  <si>
    <t>Tax Rate</t>
  </si>
  <si>
    <t>Notes:</t>
  </si>
  <si>
    <t>Dating Platform for gay, bisexual and sexual exploarative people</t>
  </si>
  <si>
    <t>Free version with adds and paid premium version</t>
  </si>
  <si>
    <t>MAUs</t>
  </si>
  <si>
    <t>ARPU</t>
  </si>
  <si>
    <t>FY22</t>
  </si>
  <si>
    <t>FY23</t>
  </si>
  <si>
    <t>FY24</t>
  </si>
  <si>
    <t>IPO through SPAC in 2022</t>
  </si>
  <si>
    <t>FY25</t>
  </si>
  <si>
    <t>FY26</t>
  </si>
  <si>
    <t>FY27</t>
  </si>
  <si>
    <t>FY28</t>
  </si>
  <si>
    <t>FY29</t>
  </si>
  <si>
    <t>FY30</t>
  </si>
  <si>
    <t>FY31</t>
  </si>
  <si>
    <t>Q125</t>
  </si>
  <si>
    <t>Q225</t>
  </si>
  <si>
    <t>Q325</t>
  </si>
  <si>
    <t>Q425</t>
  </si>
  <si>
    <t>Paying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</si>
</sst>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6" fillId="0" borderId="0" xfId="1" applyFont="1"/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165" fontId="5" fillId="0" borderId="0" xfId="0" applyNumberFormat="1" applyFont="1"/>
    <xf numFmtId="9" fontId="2" fillId="0" borderId="0" xfId="2" applyFont="1"/>
    <xf numFmtId="165" fontId="1" fillId="0" borderId="0" xfId="0" applyNumberFormat="1" applyFont="1" applyAlignment="1">
      <alignment horizontal="right"/>
    </xf>
    <xf numFmtId="166" fontId="2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1" fillId="0" borderId="0" xfId="0" applyFont="1"/>
    <xf numFmtId="9" fontId="5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4763</xdr:colOff>
      <xdr:row>1</xdr:row>
      <xdr:rowOff>142875</xdr:rowOff>
    </xdr:from>
    <xdr:to>
      <xdr:col>18</xdr:col>
      <xdr:colOff>42863</xdr:colOff>
      <xdr:row>28</xdr:row>
      <xdr:rowOff>31750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8614ECA-CFF5-48B0-BABD-FCD6EDD51C20}"/>
            </a:ext>
          </a:extLst>
        </xdr:cNvPr>
        <xdr:cNvCxnSpPr/>
      </xdr:nvCxnSpPr>
      <xdr:spPr>
        <a:xfrm>
          <a:off x="11749088" y="304800"/>
          <a:ext cx="38100" cy="42608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22331612-A7B3-4785-8ECC-DBEC26544348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04-15T14:42:05.33" personId="{22331612-A7B3-4785-8ECC-DBEC26544348}" id="{408F4702-B01B-4EC7-93B4-351EE706AD0A}">
    <text>Users in thousands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820144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42E8-85F8-4768-B669-E477004FC652}">
  <dimension ref="A1:K12"/>
  <sheetViews>
    <sheetView topLeftCell="C1" zoomScale="200" zoomScaleNormal="200" workbookViewId="0">
      <selection activeCell="J8" sqref="J8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</row>
    <row r="3" spans="1:11" x14ac:dyDescent="0.2">
      <c r="I3" s="2" t="s">
        <v>2</v>
      </c>
      <c r="J3" s="14">
        <v>15.92</v>
      </c>
    </row>
    <row r="4" spans="1:11" x14ac:dyDescent="0.2">
      <c r="B4" s="4" t="s">
        <v>8</v>
      </c>
      <c r="I4" s="2" t="s">
        <v>3</v>
      </c>
      <c r="J4" s="9">
        <v>191.977654</v>
      </c>
      <c r="K4" s="15" t="s">
        <v>58</v>
      </c>
    </row>
    <row r="5" spans="1:11" x14ac:dyDescent="0.2">
      <c r="B5" s="2" t="s">
        <v>9</v>
      </c>
      <c r="I5" s="2" t="s">
        <v>4</v>
      </c>
      <c r="J5" s="9">
        <f>J3*J4</f>
        <v>3056.2842516800001</v>
      </c>
    </row>
    <row r="6" spans="1:11" x14ac:dyDescent="0.2">
      <c r="I6" s="2" t="s">
        <v>5</v>
      </c>
      <c r="J6" s="9">
        <v>120.825</v>
      </c>
      <c r="K6" s="15" t="s">
        <v>58</v>
      </c>
    </row>
    <row r="7" spans="1:11" x14ac:dyDescent="0.2">
      <c r="I7" s="2" t="s">
        <v>6</v>
      </c>
      <c r="J7" s="9">
        <f>268.463+15</f>
        <v>283.46300000000002</v>
      </c>
      <c r="K7" s="15" t="s">
        <v>58</v>
      </c>
    </row>
    <row r="8" spans="1:11" x14ac:dyDescent="0.2">
      <c r="I8" s="2" t="s">
        <v>7</v>
      </c>
      <c r="J8" s="9">
        <f>J5-J6+J7</f>
        <v>3218.9222516800005</v>
      </c>
    </row>
    <row r="9" spans="1:11" x14ac:dyDescent="0.2">
      <c r="B9" s="6" t="s">
        <v>41</v>
      </c>
    </row>
    <row r="10" spans="1:11" x14ac:dyDescent="0.2">
      <c r="B10" s="2" t="s">
        <v>42</v>
      </c>
    </row>
    <row r="11" spans="1:11" x14ac:dyDescent="0.2">
      <c r="B11" s="2" t="s">
        <v>43</v>
      </c>
    </row>
    <row r="12" spans="1:11" x14ac:dyDescent="0.2">
      <c r="B12" s="2" t="s">
        <v>49</v>
      </c>
    </row>
  </sheetData>
  <hyperlinks>
    <hyperlink ref="B4" r:id="rId1" xr:uid="{0C4E5D4E-61F3-40EF-8AFC-689A9325D2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4838-54C2-4DAE-AF07-11E1EE6A30F1}">
  <dimension ref="A1:AE391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defaultRowHeight="12.75" x14ac:dyDescent="0.2"/>
  <cols>
    <col min="1" max="1" width="4.7109375" style="2" bestFit="1" customWidth="1"/>
    <col min="2" max="2" width="25.140625" style="2" customWidth="1"/>
    <col min="3" max="16384" width="9.140625" style="2"/>
  </cols>
  <sheetData>
    <row r="1" spans="1:31" x14ac:dyDescent="0.2">
      <c r="A1" s="4" t="s">
        <v>10</v>
      </c>
    </row>
    <row r="2" spans="1:31" x14ac:dyDescent="0.2">
      <c r="B2" s="7" t="s">
        <v>19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13" t="s">
        <v>57</v>
      </c>
      <c r="L2" s="13" t="s">
        <v>58</v>
      </c>
      <c r="M2" s="13" t="s">
        <v>59</v>
      </c>
      <c r="N2" s="13" t="s">
        <v>60</v>
      </c>
      <c r="O2" s="9"/>
      <c r="P2" s="8" t="s">
        <v>46</v>
      </c>
      <c r="Q2" s="8" t="s">
        <v>47</v>
      </c>
      <c r="R2" s="8" t="s">
        <v>48</v>
      </c>
      <c r="S2" s="8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/>
      <c r="AA2" s="5"/>
      <c r="AB2" s="5"/>
      <c r="AC2" s="5"/>
    </row>
    <row r="3" spans="1:31" x14ac:dyDescent="0.2">
      <c r="A3" s="10"/>
      <c r="B3" s="2" t="s">
        <v>44</v>
      </c>
      <c r="C3" s="3">
        <v>12800</v>
      </c>
      <c r="D3" s="3">
        <v>13900</v>
      </c>
      <c r="E3" s="3">
        <v>13500</v>
      </c>
      <c r="F3" s="3">
        <v>13300</v>
      </c>
      <c r="G3" s="3">
        <v>13700</v>
      </c>
      <c r="H3" s="3">
        <v>14100</v>
      </c>
      <c r="I3" s="3">
        <v>14500</v>
      </c>
      <c r="J3" s="3">
        <v>14248</v>
      </c>
      <c r="K3" s="3">
        <v>14613</v>
      </c>
      <c r="L3" s="3">
        <v>14861</v>
      </c>
      <c r="M3" s="9"/>
      <c r="N3" s="9"/>
      <c r="O3" s="9"/>
      <c r="P3" s="9">
        <v>12281</v>
      </c>
      <c r="Q3" s="9">
        <v>13300</v>
      </c>
      <c r="R3" s="9">
        <v>14248</v>
      </c>
      <c r="S3" s="9">
        <f>R3*(1+5%)</f>
        <v>14960.400000000001</v>
      </c>
      <c r="T3" s="9">
        <f t="shared" ref="T3:X3" si="0">S3*(1+5%)</f>
        <v>15708.420000000002</v>
      </c>
      <c r="U3" s="9">
        <f t="shared" si="0"/>
        <v>16493.841000000004</v>
      </c>
      <c r="V3" s="9">
        <f t="shared" si="0"/>
        <v>17318.533050000005</v>
      </c>
      <c r="W3" s="9">
        <f t="shared" si="0"/>
        <v>18184.459702500008</v>
      </c>
      <c r="X3" s="9">
        <f t="shared" si="0"/>
        <v>19093.682687625009</v>
      </c>
      <c r="Y3" s="9">
        <f>X3*(1+5%)</f>
        <v>20048.366822006261</v>
      </c>
      <c r="Z3" s="9"/>
      <c r="AA3" s="9"/>
      <c r="AB3" s="9"/>
      <c r="AC3" s="9"/>
      <c r="AD3" s="9"/>
      <c r="AE3" s="9"/>
    </row>
    <row r="4" spans="1:31" x14ac:dyDescent="0.2">
      <c r="A4" s="10"/>
      <c r="B4" s="17" t="s">
        <v>61</v>
      </c>
      <c r="C4" s="3">
        <v>866</v>
      </c>
      <c r="D4" s="3">
        <v>929</v>
      </c>
      <c r="E4" s="3">
        <v>962</v>
      </c>
      <c r="F4" s="3">
        <v>937</v>
      </c>
      <c r="G4" s="3">
        <v>1011</v>
      </c>
      <c r="H4" s="3">
        <v>1056</v>
      </c>
      <c r="I4" s="3">
        <v>1200</v>
      </c>
      <c r="J4" s="3">
        <v>1076</v>
      </c>
      <c r="K4" s="3">
        <v>1168</v>
      </c>
      <c r="L4" s="3">
        <v>1225</v>
      </c>
      <c r="M4" s="9"/>
      <c r="N4" s="9"/>
      <c r="O4" s="9"/>
      <c r="P4" s="3">
        <v>788</v>
      </c>
      <c r="Q4" s="3">
        <v>937</v>
      </c>
      <c r="R4" s="3">
        <v>1076</v>
      </c>
      <c r="S4" s="3">
        <f>R4*(1+5%)</f>
        <v>1129.8</v>
      </c>
      <c r="T4" s="3">
        <f t="shared" ref="T4:Y4" si="1">S4*(1+5%)</f>
        <v>1186.29</v>
      </c>
      <c r="U4" s="3">
        <f t="shared" si="1"/>
        <v>1245.6044999999999</v>
      </c>
      <c r="V4" s="3">
        <f t="shared" si="1"/>
        <v>1307.8847249999999</v>
      </c>
      <c r="W4" s="3">
        <f t="shared" si="1"/>
        <v>1373.2789612499998</v>
      </c>
      <c r="X4" s="3">
        <f t="shared" si="1"/>
        <v>1441.9429093125</v>
      </c>
      <c r="Y4" s="3">
        <f t="shared" si="1"/>
        <v>1514.0400547781251</v>
      </c>
      <c r="Z4" s="9"/>
      <c r="AA4" s="9"/>
      <c r="AB4" s="9"/>
      <c r="AC4" s="9"/>
      <c r="AD4" s="9"/>
      <c r="AE4" s="9"/>
    </row>
    <row r="5" spans="1:31" x14ac:dyDescent="0.2">
      <c r="B5" s="2" t="s">
        <v>45</v>
      </c>
      <c r="C5" s="9">
        <f t="shared" ref="C5:N5" si="2">C7/(C3/1000)</f>
        <v>4.3600781249999994</v>
      </c>
      <c r="D5" s="9">
        <f t="shared" si="2"/>
        <v>4.4271942446043164</v>
      </c>
      <c r="E5" s="9">
        <f t="shared" si="2"/>
        <v>5.2042962962962962</v>
      </c>
      <c r="F5" s="9">
        <f t="shared" si="2"/>
        <v>5.4199999999999982</v>
      </c>
      <c r="G5" s="9">
        <f t="shared" si="2"/>
        <v>5.4996350364963504</v>
      </c>
      <c r="H5" s="9">
        <f t="shared" si="2"/>
        <v>5.8400709219858156</v>
      </c>
      <c r="I5" s="9">
        <f t="shared" si="2"/>
        <v>6.1603448275862069</v>
      </c>
      <c r="J5" s="9">
        <f t="shared" si="2"/>
        <v>6.8515581134194301</v>
      </c>
      <c r="K5" s="9">
        <f t="shared" si="2"/>
        <v>6.428385683980018</v>
      </c>
      <c r="L5" s="9">
        <f t="shared" si="2"/>
        <v>7.0129870129870122</v>
      </c>
      <c r="M5" s="9" t="e">
        <f t="shared" si="2"/>
        <v>#DIV/0!</v>
      </c>
      <c r="N5" s="9" t="e">
        <f t="shared" si="2"/>
        <v>#DIV/0!</v>
      </c>
      <c r="O5" s="9"/>
      <c r="P5" s="9">
        <f>P7/(P3/1000)</f>
        <v>15.87940721439622</v>
      </c>
      <c r="Q5" s="9">
        <f t="shared" ref="Q5:R5" si="3">Q7/(Q3/1000)</f>
        <v>19.525639097744357</v>
      </c>
      <c r="R5" s="9">
        <f t="shared" si="3"/>
        <v>24.188377316114543</v>
      </c>
      <c r="S5" s="9">
        <f>R5*(1+10%)</f>
        <v>26.607215047726001</v>
      </c>
      <c r="T5" s="9">
        <f t="shared" ref="T5:Y5" si="4">S5*(1+10%)</f>
        <v>29.267936552498604</v>
      </c>
      <c r="U5" s="9">
        <f t="shared" si="4"/>
        <v>32.194730207748464</v>
      </c>
      <c r="V5" s="9">
        <f t="shared" si="4"/>
        <v>35.414203228523313</v>
      </c>
      <c r="W5" s="9">
        <f t="shared" si="4"/>
        <v>38.955623551375645</v>
      </c>
      <c r="X5" s="9">
        <f t="shared" si="4"/>
        <v>42.851185906513216</v>
      </c>
      <c r="Y5" s="9">
        <f t="shared" si="4"/>
        <v>47.136304497164538</v>
      </c>
      <c r="Z5" s="9"/>
      <c r="AA5" s="9"/>
      <c r="AB5" s="9"/>
      <c r="AC5" s="9"/>
      <c r="AD5" s="9"/>
      <c r="AE5" s="9"/>
    </row>
    <row r="6" spans="1:31" x14ac:dyDescent="0.2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x14ac:dyDescent="0.2">
      <c r="B7" s="1" t="s">
        <v>20</v>
      </c>
      <c r="C7" s="11">
        <v>55.808999999999997</v>
      </c>
      <c r="D7" s="11">
        <v>61.537999999999997</v>
      </c>
      <c r="E7" s="11">
        <v>70.257999999999996</v>
      </c>
      <c r="F7" s="11">
        <f>Q7-SUM(C7:E7)</f>
        <v>72.085999999999984</v>
      </c>
      <c r="G7" s="11">
        <v>75.344999999999999</v>
      </c>
      <c r="H7" s="11">
        <v>82.344999999999999</v>
      </c>
      <c r="I7" s="11">
        <v>89.325000000000003</v>
      </c>
      <c r="J7" s="11">
        <f>+R7-SUM(G7:I7)</f>
        <v>97.621000000000038</v>
      </c>
      <c r="K7" s="11">
        <v>93.938000000000002</v>
      </c>
      <c r="L7" s="11">
        <v>104.22</v>
      </c>
      <c r="M7" s="11"/>
      <c r="N7" s="11"/>
      <c r="O7" s="9"/>
      <c r="P7" s="11">
        <v>195.01499999999999</v>
      </c>
      <c r="Q7" s="11">
        <v>259.69099999999997</v>
      </c>
      <c r="R7" s="11">
        <v>344.63600000000002</v>
      </c>
      <c r="S7" s="11">
        <f>(S3/1000)*S5</f>
        <v>398.0545800000001</v>
      </c>
      <c r="T7" s="11">
        <f t="shared" ref="T7:Y7" si="5">(T3/1000)*T5</f>
        <v>459.7530399000002</v>
      </c>
      <c r="U7" s="11">
        <f t="shared" si="5"/>
        <v>531.01476108450026</v>
      </c>
      <c r="V7" s="11">
        <f t="shared" si="5"/>
        <v>613.32204905259789</v>
      </c>
      <c r="W7" s="11">
        <f t="shared" si="5"/>
        <v>708.3869666557506</v>
      </c>
      <c r="X7" s="11">
        <f t="shared" si="5"/>
        <v>818.18694648739211</v>
      </c>
      <c r="Y7" s="11">
        <f t="shared" si="5"/>
        <v>945.0059231929381</v>
      </c>
      <c r="Z7" s="9"/>
      <c r="AA7" s="9"/>
      <c r="AB7" s="9"/>
      <c r="AC7" s="9"/>
      <c r="AD7" s="9"/>
      <c r="AE7" s="9"/>
    </row>
    <row r="8" spans="1:31" x14ac:dyDescent="0.2">
      <c r="B8" s="2" t="s">
        <v>21</v>
      </c>
      <c r="C8" s="9">
        <v>14.815</v>
      </c>
      <c r="D8" s="9">
        <v>16.11</v>
      </c>
      <c r="E8" s="9">
        <v>18.242999999999999</v>
      </c>
      <c r="F8" s="9">
        <f>Q8-SUM(C8:E8)</f>
        <v>18.290000000000006</v>
      </c>
      <c r="G8" s="9">
        <v>19.62</v>
      </c>
      <c r="H8" s="9">
        <v>20.998999999999999</v>
      </c>
      <c r="I8" s="9">
        <v>22.914999999999999</v>
      </c>
      <c r="J8" s="16">
        <f>+R8-SUM(G8:I8)</f>
        <v>24.044999999999995</v>
      </c>
      <c r="K8" s="9">
        <v>24.542000000000002</v>
      </c>
      <c r="L8" s="9">
        <v>27.408000000000001</v>
      </c>
      <c r="M8" s="9"/>
      <c r="N8" s="9"/>
      <c r="O8" s="9"/>
      <c r="P8" s="9">
        <v>51.28</v>
      </c>
      <c r="Q8" s="9">
        <v>67.457999999999998</v>
      </c>
      <c r="R8" s="9">
        <v>87.578999999999994</v>
      </c>
      <c r="S8" s="9">
        <f>R8*(1+3%)</f>
        <v>90.206369999999993</v>
      </c>
      <c r="T8" s="9">
        <f t="shared" ref="T8:Y8" si="6">S8*(1+3%)</f>
        <v>92.912561099999991</v>
      </c>
      <c r="U8" s="9">
        <f t="shared" si="6"/>
        <v>95.699937932999987</v>
      </c>
      <c r="V8" s="9">
        <f t="shared" si="6"/>
        <v>98.570936070989987</v>
      </c>
      <c r="W8" s="9">
        <f t="shared" si="6"/>
        <v>101.52806415311969</v>
      </c>
      <c r="X8" s="9">
        <f t="shared" si="6"/>
        <v>104.57390607771327</v>
      </c>
      <c r="Y8" s="9">
        <f t="shared" si="6"/>
        <v>107.71112326004467</v>
      </c>
      <c r="Z8" s="9"/>
      <c r="AA8" s="9"/>
      <c r="AB8" s="9"/>
      <c r="AC8" s="9"/>
      <c r="AD8" s="9"/>
      <c r="AE8" s="9"/>
    </row>
    <row r="9" spans="1:31" x14ac:dyDescent="0.2">
      <c r="B9" s="2" t="s">
        <v>22</v>
      </c>
      <c r="C9" s="9">
        <f t="shared" ref="C9:G9" si="7">C7-C8</f>
        <v>40.994</v>
      </c>
      <c r="D9" s="9">
        <f>D7-D8</f>
        <v>45.427999999999997</v>
      </c>
      <c r="E9" s="9">
        <f t="shared" si="7"/>
        <v>52.015000000000001</v>
      </c>
      <c r="F9" s="9">
        <f t="shared" si="7"/>
        <v>53.795999999999978</v>
      </c>
      <c r="G9" s="9">
        <f t="shared" si="7"/>
        <v>55.724999999999994</v>
      </c>
      <c r="H9" s="9">
        <f>H7-H8</f>
        <v>61.346000000000004</v>
      </c>
      <c r="I9" s="9">
        <f t="shared" ref="I9:N9" si="8">I7-I8</f>
        <v>66.41</v>
      </c>
      <c r="J9" s="9">
        <f t="shared" si="8"/>
        <v>73.57600000000005</v>
      </c>
      <c r="K9" s="9">
        <f t="shared" si="8"/>
        <v>69.396000000000001</v>
      </c>
      <c r="L9" s="9">
        <f t="shared" si="8"/>
        <v>76.811999999999998</v>
      </c>
      <c r="M9" s="9">
        <f t="shared" si="8"/>
        <v>0</v>
      </c>
      <c r="N9" s="9">
        <f t="shared" si="8"/>
        <v>0</v>
      </c>
      <c r="O9" s="9"/>
      <c r="P9" s="9">
        <f t="shared" ref="P9" si="9">P7-P8</f>
        <v>143.73499999999999</v>
      </c>
      <c r="Q9" s="9">
        <f t="shared" ref="Q9" si="10">Q7-Q8</f>
        <v>192.23299999999998</v>
      </c>
      <c r="R9" s="9">
        <f t="shared" ref="R9" si="11">R7-R8</f>
        <v>257.05700000000002</v>
      </c>
      <c r="S9" s="9">
        <f t="shared" ref="S9" si="12">S7-S8</f>
        <v>307.84821000000011</v>
      </c>
      <c r="T9" s="9">
        <f t="shared" ref="T9" si="13">T7-T8</f>
        <v>366.8404788000002</v>
      </c>
      <c r="U9" s="9">
        <f t="shared" ref="U9" si="14">U7-U8</f>
        <v>435.31482315150026</v>
      </c>
      <c r="V9" s="9">
        <f t="shared" ref="V9" si="15">V7-V8</f>
        <v>514.75111298160789</v>
      </c>
      <c r="W9" s="9">
        <f t="shared" ref="W9" si="16">W7-W8</f>
        <v>606.85890250263094</v>
      </c>
      <c r="X9" s="9">
        <f t="shared" ref="X9" si="17">X7-X8</f>
        <v>713.61304040967889</v>
      </c>
      <c r="Y9" s="9">
        <f t="shared" ref="Y9" si="18">Y7-Y8</f>
        <v>837.2947999328934</v>
      </c>
      <c r="Z9" s="9"/>
      <c r="AA9" s="9"/>
      <c r="AB9" s="9"/>
      <c r="AC9" s="9"/>
      <c r="AD9" s="9"/>
      <c r="AE9" s="9"/>
    </row>
    <row r="10" spans="1:31" x14ac:dyDescent="0.2">
      <c r="B10" s="2" t="s">
        <v>23</v>
      </c>
      <c r="C10" s="9">
        <v>18.945</v>
      </c>
      <c r="D10" s="9">
        <v>17.158000000000001</v>
      </c>
      <c r="E10" s="9">
        <v>16.420000000000002</v>
      </c>
      <c r="F10" s="9">
        <f>Q10-SUM(C10:E10)</f>
        <v>27.893999999999998</v>
      </c>
      <c r="G10" s="9">
        <v>26.609000000000002</v>
      </c>
      <c r="H10" s="9">
        <v>24.802</v>
      </c>
      <c r="I10" s="9">
        <v>24.975999999999999</v>
      </c>
      <c r="J10" s="16">
        <f>+R10-SUM(G10:I10)</f>
        <v>38.355000000000004</v>
      </c>
      <c r="K10" s="9">
        <v>30.24</v>
      </c>
      <c r="L10" s="9">
        <v>36.457000000000001</v>
      </c>
      <c r="M10" s="9"/>
      <c r="N10" s="9"/>
      <c r="O10" s="9"/>
      <c r="P10" s="9">
        <v>75.295000000000002</v>
      </c>
      <c r="Q10" s="9">
        <v>80.417000000000002</v>
      </c>
      <c r="R10" s="9">
        <v>114.742</v>
      </c>
      <c r="S10" s="9">
        <f>R10*(1-2%)</f>
        <v>112.44716</v>
      </c>
      <c r="T10" s="9">
        <f t="shared" ref="T10:Y10" si="19">S10*(1-2%)</f>
        <v>110.1982168</v>
      </c>
      <c r="U10" s="9">
        <f t="shared" si="19"/>
        <v>107.994252464</v>
      </c>
      <c r="V10" s="9">
        <f t="shared" si="19"/>
        <v>105.83436741471999</v>
      </c>
      <c r="W10" s="9">
        <f t="shared" si="19"/>
        <v>103.71768006642559</v>
      </c>
      <c r="X10" s="9">
        <f t="shared" si="19"/>
        <v>101.64332646509708</v>
      </c>
      <c r="Y10" s="9">
        <f t="shared" si="19"/>
        <v>99.610459935795134</v>
      </c>
      <c r="Z10" s="9"/>
      <c r="AA10" s="9"/>
      <c r="AB10" s="9"/>
      <c r="AC10" s="9"/>
      <c r="AD10" s="9"/>
      <c r="AE10" s="9"/>
    </row>
    <row r="11" spans="1:31" x14ac:dyDescent="0.2">
      <c r="B11" s="2" t="s">
        <v>24</v>
      </c>
      <c r="C11" s="9">
        <v>5.5060000000000002</v>
      </c>
      <c r="D11" s="9">
        <v>6.2</v>
      </c>
      <c r="E11" s="9">
        <v>13.27</v>
      </c>
      <c r="F11" s="9">
        <f>Q11-SUM(C11:E11)</f>
        <v>4.3510000000000026</v>
      </c>
      <c r="G11" s="9">
        <v>5.7409999999999997</v>
      </c>
      <c r="H11" s="9">
        <v>7.7539999999999996</v>
      </c>
      <c r="I11" s="9">
        <v>8.8059999999999992</v>
      </c>
      <c r="J11" s="16">
        <f>+R11-SUM(G11:I11)</f>
        <v>10.506000000000004</v>
      </c>
      <c r="K11" s="9">
        <v>10.287000000000001</v>
      </c>
      <c r="L11" s="9">
        <v>12.941000000000001</v>
      </c>
      <c r="M11" s="9"/>
      <c r="N11" s="9"/>
      <c r="O11" s="9"/>
      <c r="P11" s="9">
        <v>17.899999999999999</v>
      </c>
      <c r="Q11" s="9">
        <v>29.327000000000002</v>
      </c>
      <c r="R11" s="9">
        <v>32.807000000000002</v>
      </c>
      <c r="S11" s="9">
        <f>R11*(1+5%)</f>
        <v>34.447350000000007</v>
      </c>
      <c r="T11" s="9">
        <f t="shared" ref="T11:Y11" si="20">S11*(1+5%)</f>
        <v>36.169717500000012</v>
      </c>
      <c r="U11" s="9">
        <f t="shared" si="20"/>
        <v>37.978203375000014</v>
      </c>
      <c r="V11" s="9">
        <f t="shared" si="20"/>
        <v>39.877113543750013</v>
      </c>
      <c r="W11" s="9">
        <f t="shared" si="20"/>
        <v>41.870969220937518</v>
      </c>
      <c r="X11" s="9">
        <f t="shared" si="20"/>
        <v>43.964517681984397</v>
      </c>
      <c r="Y11" s="9">
        <f t="shared" si="20"/>
        <v>46.16274356608362</v>
      </c>
      <c r="Z11" s="9"/>
      <c r="AA11" s="9"/>
      <c r="AB11" s="9"/>
      <c r="AC11" s="9"/>
      <c r="AD11" s="9"/>
      <c r="AE11" s="9"/>
    </row>
    <row r="12" spans="1:31" x14ac:dyDescent="0.2">
      <c r="B12" s="2" t="s">
        <v>25</v>
      </c>
      <c r="C12" s="9">
        <v>7.952</v>
      </c>
      <c r="D12" s="9">
        <v>8.14</v>
      </c>
      <c r="E12" s="9">
        <v>5.7530000000000001</v>
      </c>
      <c r="F12" s="9">
        <f>Q12-SUM(C12:E12)</f>
        <v>5.1960000000000015</v>
      </c>
      <c r="G12" s="9">
        <v>4.1189999999999998</v>
      </c>
      <c r="H12" s="9">
        <v>4.2350000000000003</v>
      </c>
      <c r="I12" s="9">
        <v>4.2409999999999997</v>
      </c>
      <c r="J12" s="16">
        <f>+R12-SUM(G12:I12)</f>
        <v>4.3150000000000013</v>
      </c>
      <c r="K12" s="9">
        <v>3.4769999999999999</v>
      </c>
      <c r="L12" s="9">
        <v>3.0680000000000001</v>
      </c>
      <c r="M12" s="9"/>
      <c r="N12" s="9"/>
      <c r="O12" s="9"/>
      <c r="P12" s="9">
        <v>37.505000000000003</v>
      </c>
      <c r="Q12" s="9">
        <v>27.041</v>
      </c>
      <c r="R12" s="9">
        <v>16.91</v>
      </c>
      <c r="S12" s="9">
        <f>R12</f>
        <v>16.91</v>
      </c>
      <c r="T12" s="9">
        <f t="shared" ref="T12:Y12" si="21">S12</f>
        <v>16.91</v>
      </c>
      <c r="U12" s="9">
        <f t="shared" si="21"/>
        <v>16.91</v>
      </c>
      <c r="V12" s="9">
        <f t="shared" si="21"/>
        <v>16.91</v>
      </c>
      <c r="W12" s="9">
        <f t="shared" si="21"/>
        <v>16.91</v>
      </c>
      <c r="X12" s="9">
        <f t="shared" si="21"/>
        <v>16.91</v>
      </c>
      <c r="Y12" s="9">
        <f t="shared" si="21"/>
        <v>16.91</v>
      </c>
      <c r="Z12" s="9"/>
      <c r="AA12" s="9"/>
      <c r="AB12" s="9"/>
      <c r="AC12" s="9"/>
      <c r="AD12" s="9"/>
      <c r="AE12" s="9"/>
    </row>
    <row r="13" spans="1:31" x14ac:dyDescent="0.2">
      <c r="B13" s="2" t="s">
        <v>26</v>
      </c>
      <c r="C13" s="9">
        <f>C9-SUM(C10:C12)</f>
        <v>8.5910000000000011</v>
      </c>
      <c r="D13" s="9">
        <f t="shared" ref="D13:G13" si="22">D9-SUM(D10:D12)</f>
        <v>13.929999999999996</v>
      </c>
      <c r="E13" s="9">
        <f t="shared" si="22"/>
        <v>16.572000000000003</v>
      </c>
      <c r="F13" s="9">
        <f t="shared" si="22"/>
        <v>16.354999999999976</v>
      </c>
      <c r="G13" s="9">
        <f t="shared" si="22"/>
        <v>19.255999999999993</v>
      </c>
      <c r="H13" s="9">
        <f>H9-SUM(H10:H12)</f>
        <v>24.555000000000007</v>
      </c>
      <c r="I13" s="9">
        <f t="shared" ref="I13:N13" si="23">I9-SUM(I10:I12)</f>
        <v>28.387</v>
      </c>
      <c r="J13" s="9">
        <f t="shared" si="23"/>
        <v>20.400000000000048</v>
      </c>
      <c r="K13" s="9">
        <f t="shared" si="23"/>
        <v>25.392000000000003</v>
      </c>
      <c r="L13" s="9">
        <f t="shared" si="23"/>
        <v>24.345999999999997</v>
      </c>
      <c r="M13" s="9">
        <f t="shared" si="23"/>
        <v>0</v>
      </c>
      <c r="N13" s="9">
        <f t="shared" si="23"/>
        <v>0</v>
      </c>
      <c r="O13" s="9"/>
      <c r="P13" s="9">
        <f t="shared" ref="P13" si="24">P9-SUM(P10:P12)</f>
        <v>13.034999999999997</v>
      </c>
      <c r="Q13" s="9">
        <f t="shared" ref="Q13" si="25">Q9-SUM(Q10:Q12)</f>
        <v>55.447999999999979</v>
      </c>
      <c r="R13" s="9">
        <f t="shared" ref="R13" si="26">R9-SUM(R10:R12)</f>
        <v>92.598000000000013</v>
      </c>
      <c r="S13" s="9">
        <f t="shared" ref="S13" si="27">S9-SUM(S10:S12)</f>
        <v>144.04370000000011</v>
      </c>
      <c r="T13" s="9">
        <f t="shared" ref="T13" si="28">T9-SUM(T10:T12)</f>
        <v>203.5625445000002</v>
      </c>
      <c r="U13" s="9">
        <f t="shared" ref="U13" si="29">U9-SUM(U10:U12)</f>
        <v>272.43236731250022</v>
      </c>
      <c r="V13" s="9">
        <f t="shared" ref="V13" si="30">V9-SUM(V10:V12)</f>
        <v>352.1296320231379</v>
      </c>
      <c r="W13" s="9">
        <f t="shared" ref="W13" si="31">W9-SUM(W10:W12)</f>
        <v>444.36025321526785</v>
      </c>
      <c r="X13" s="9">
        <f t="shared" ref="X13" si="32">X9-SUM(X10:X12)</f>
        <v>551.09519626259748</v>
      </c>
      <c r="Y13" s="9">
        <f t="shared" ref="Y13" si="33">Y9-SUM(Y10:Y12)</f>
        <v>674.61159643101462</v>
      </c>
      <c r="Z13" s="9"/>
      <c r="AA13" s="9"/>
      <c r="AB13" s="9"/>
      <c r="AC13" s="9"/>
      <c r="AD13" s="9"/>
      <c r="AE13" s="9"/>
    </row>
    <row r="14" spans="1:31" x14ac:dyDescent="0.2">
      <c r="B14" s="2" t="s">
        <v>27</v>
      </c>
      <c r="C14" s="9">
        <v>10.792999999999999</v>
      </c>
      <c r="D14" s="9">
        <v>12.917</v>
      </c>
      <c r="E14" s="9">
        <v>11.984999999999999</v>
      </c>
      <c r="F14" s="9">
        <f>Q14-SUM(C14:E14)</f>
        <v>10.311999999999998</v>
      </c>
      <c r="G14" s="9">
        <v>7.1849999999999996</v>
      </c>
      <c r="H14" s="9">
        <v>6.6689999999999996</v>
      </c>
      <c r="I14" s="9">
        <v>6.4</v>
      </c>
      <c r="J14" s="16">
        <f>+R14-SUM(G14:I14)</f>
        <v>5.3620000000000019</v>
      </c>
      <c r="K14" s="9">
        <v>3.875</v>
      </c>
      <c r="L14" s="9">
        <v>3.5640000000000001</v>
      </c>
      <c r="M14" s="9"/>
      <c r="N14" s="9"/>
      <c r="O14" s="9"/>
      <c r="P14" s="9">
        <v>31.538</v>
      </c>
      <c r="Q14" s="9">
        <v>46.006999999999998</v>
      </c>
      <c r="R14" s="9">
        <v>25.616</v>
      </c>
      <c r="S14" s="9">
        <f>R14*(1-2%)</f>
        <v>25.103680000000001</v>
      </c>
      <c r="T14" s="9">
        <f t="shared" ref="T14:Y14" si="34">S14*(1-2%)</f>
        <v>24.601606400000001</v>
      </c>
      <c r="U14" s="9">
        <f t="shared" si="34"/>
        <v>24.109574272</v>
      </c>
      <c r="V14" s="9">
        <f t="shared" si="34"/>
        <v>23.627382786559998</v>
      </c>
      <c r="W14" s="9">
        <f t="shared" si="34"/>
        <v>23.154835130828797</v>
      </c>
      <c r="X14" s="9">
        <f t="shared" si="34"/>
        <v>22.691738428212222</v>
      </c>
      <c r="Y14" s="9">
        <f t="shared" si="34"/>
        <v>22.237903659647976</v>
      </c>
      <c r="Z14" s="9"/>
      <c r="AA14" s="9"/>
      <c r="AB14" s="9"/>
      <c r="AC14" s="9"/>
      <c r="AD14" s="9"/>
      <c r="AE14" s="9"/>
    </row>
    <row r="15" spans="1:31" x14ac:dyDescent="0.2">
      <c r="B15" s="2" t="s">
        <v>28</v>
      </c>
      <c r="C15" s="9">
        <v>0.123</v>
      </c>
      <c r="D15" s="9">
        <v>0.16900000000000001</v>
      </c>
      <c r="E15" s="9">
        <v>-0.39</v>
      </c>
      <c r="F15" s="9">
        <f>Q15-SUM(C15:E15)</f>
        <v>-11.398999999999999</v>
      </c>
      <c r="G15" s="9">
        <v>-0.11700000000000001</v>
      </c>
      <c r="H15" s="9">
        <v>-0.22700000000000001</v>
      </c>
      <c r="I15" s="9">
        <v>6.8000000000000005E-2</v>
      </c>
      <c r="J15" s="16">
        <f>+R15-SUM(G15:I15)</f>
        <v>-0.43899999999999995</v>
      </c>
      <c r="K15" s="9">
        <v>0.14799999999999999</v>
      </c>
      <c r="L15" s="16">
        <v>0.51</v>
      </c>
      <c r="M15" s="9"/>
      <c r="N15" s="9"/>
      <c r="O15" s="9"/>
      <c r="P15" s="9">
        <v>-2.7989999999999999</v>
      </c>
      <c r="Q15" s="9">
        <f>0.085-11.582</f>
        <v>-11.497</v>
      </c>
      <c r="R15" s="9">
        <v>-0.71499999999999997</v>
      </c>
      <c r="S15" s="9">
        <f>R15</f>
        <v>-0.71499999999999997</v>
      </c>
      <c r="T15" s="9">
        <f t="shared" ref="T15:Y15" si="35">S15</f>
        <v>-0.71499999999999997</v>
      </c>
      <c r="U15" s="9">
        <f t="shared" si="35"/>
        <v>-0.71499999999999997</v>
      </c>
      <c r="V15" s="9">
        <f t="shared" si="35"/>
        <v>-0.71499999999999997</v>
      </c>
      <c r="W15" s="9">
        <f t="shared" si="35"/>
        <v>-0.71499999999999997</v>
      </c>
      <c r="X15" s="9">
        <f t="shared" si="35"/>
        <v>-0.71499999999999997</v>
      </c>
      <c r="Y15" s="9">
        <f t="shared" si="35"/>
        <v>-0.71499999999999997</v>
      </c>
      <c r="Z15" s="9"/>
      <c r="AA15" s="9"/>
      <c r="AB15" s="9"/>
      <c r="AC15" s="9"/>
      <c r="AD15" s="9"/>
      <c r="AE15" s="9"/>
    </row>
    <row r="16" spans="1:31" x14ac:dyDescent="0.2">
      <c r="B16" s="2" t="s">
        <v>29</v>
      </c>
      <c r="C16" s="9">
        <v>15.317</v>
      </c>
      <c r="D16" s="9">
        <v>-7.0979999999999999</v>
      </c>
      <c r="E16" s="9">
        <v>3.3620000000000001</v>
      </c>
      <c r="F16" s="9">
        <f>Q16-SUM(C16:E16)</f>
        <v>38.107999999999997</v>
      </c>
      <c r="G16" s="9">
        <v>18.68</v>
      </c>
      <c r="H16" s="9">
        <v>35.118000000000002</v>
      </c>
      <c r="I16" s="9">
        <v>-8.2189999999999994</v>
      </c>
      <c r="J16" s="16">
        <f>+R16-SUM(G16:I16)</f>
        <v>138.97799999999998</v>
      </c>
      <c r="K16" s="9">
        <v>-9.9049999999999994</v>
      </c>
      <c r="L16" s="16">
        <v>0</v>
      </c>
      <c r="M16" s="9"/>
      <c r="N16" s="9"/>
      <c r="O16" s="9"/>
      <c r="P16" s="9">
        <v>-21.295000000000002</v>
      </c>
      <c r="Q16" s="9">
        <v>49.689</v>
      </c>
      <c r="R16" s="9">
        <v>184.55699999999999</v>
      </c>
      <c r="S16" s="9">
        <f>R16*(1-10%)</f>
        <v>166.10129999999998</v>
      </c>
      <c r="T16" s="9">
        <f t="shared" ref="T16:Y16" si="36">S16*(1-10%)</f>
        <v>149.49116999999998</v>
      </c>
      <c r="U16" s="9">
        <f t="shared" si="36"/>
        <v>134.54205299999998</v>
      </c>
      <c r="V16" s="9">
        <f t="shared" si="36"/>
        <v>121.08784769999998</v>
      </c>
      <c r="W16" s="9">
        <f t="shared" si="36"/>
        <v>108.97906292999998</v>
      </c>
      <c r="X16" s="9">
        <f t="shared" si="36"/>
        <v>98.081156636999992</v>
      </c>
      <c r="Y16" s="9">
        <f t="shared" si="36"/>
        <v>88.273040973299999</v>
      </c>
      <c r="Z16" s="9"/>
      <c r="AA16" s="9"/>
      <c r="AB16" s="9"/>
      <c r="AC16" s="9"/>
      <c r="AD16" s="9"/>
      <c r="AE16" s="9"/>
    </row>
    <row r="17" spans="2:31" x14ac:dyDescent="0.2">
      <c r="B17" s="2" t="s">
        <v>30</v>
      </c>
      <c r="C17" s="9">
        <f t="shared" ref="C17:G17" si="37">C13-C14+C15-C16</f>
        <v>-17.395999999999997</v>
      </c>
      <c r="D17" s="9">
        <f>D13-D14+D15-D16</f>
        <v>8.2799999999999958</v>
      </c>
      <c r="E17" s="9">
        <f t="shared" si="37"/>
        <v>0.83500000000000352</v>
      </c>
      <c r="F17" s="9">
        <f t="shared" si="37"/>
        <v>-43.46400000000002</v>
      </c>
      <c r="G17" s="9">
        <f t="shared" si="37"/>
        <v>-6.7260000000000062</v>
      </c>
      <c r="H17" s="9">
        <f>H13-H14+H15-H16</f>
        <v>-17.458999999999996</v>
      </c>
      <c r="I17" s="9">
        <f t="shared" ref="I17:N17" si="38">I13-I14+I15-I16</f>
        <v>30.274000000000001</v>
      </c>
      <c r="J17" s="9">
        <f t="shared" si="38"/>
        <v>-124.37899999999993</v>
      </c>
      <c r="K17" s="9">
        <f t="shared" si="38"/>
        <v>31.57</v>
      </c>
      <c r="L17" s="9">
        <f t="shared" si="38"/>
        <v>21.291999999999998</v>
      </c>
      <c r="M17" s="9">
        <f t="shared" si="38"/>
        <v>0</v>
      </c>
      <c r="N17" s="9">
        <f t="shared" si="38"/>
        <v>0</v>
      </c>
      <c r="O17" s="9"/>
      <c r="P17" s="9">
        <f t="shared" ref="P17" si="39">P13-P14+P15-P16</f>
        <v>-7.0000000000014495E-3</v>
      </c>
      <c r="Q17" s="9">
        <f t="shared" ref="Q17" si="40">Q13-Q14+Q15-Q16</f>
        <v>-51.745000000000019</v>
      </c>
      <c r="R17" s="9">
        <f t="shared" ref="R17" si="41">R13-R14+R15-R16</f>
        <v>-118.28999999999998</v>
      </c>
      <c r="S17" s="9">
        <f t="shared" ref="S17" si="42">S13-S14+S15-S16</f>
        <v>-47.876279999999866</v>
      </c>
      <c r="T17" s="9">
        <f t="shared" ref="T17" si="43">T13-T14+T15-T16</f>
        <v>28.754768100000206</v>
      </c>
      <c r="U17" s="9">
        <f t="shared" ref="U17" si="44">U13-U14+U15-U16</f>
        <v>113.06574004050023</v>
      </c>
      <c r="V17" s="9">
        <f t="shared" ref="V17" si="45">V13-V14+V15-V16</f>
        <v>206.69940153657791</v>
      </c>
      <c r="W17" s="9">
        <f t="shared" ref="W17" si="46">W13-W14+W15-W16</f>
        <v>311.51135515443906</v>
      </c>
      <c r="X17" s="9">
        <f t="shared" ref="X17" si="47">X13-X14+X15-X16</f>
        <v>429.6073011973852</v>
      </c>
      <c r="Y17" s="9">
        <f t="shared" ref="Y17" si="48">Y13-Y14+Y15-Y16</f>
        <v>563.38565179806665</v>
      </c>
      <c r="Z17" s="9"/>
      <c r="AA17" s="9"/>
      <c r="AB17" s="9"/>
      <c r="AC17" s="9"/>
      <c r="AD17" s="9"/>
      <c r="AE17" s="9"/>
    </row>
    <row r="18" spans="2:31" x14ac:dyDescent="0.2">
      <c r="B18" s="2" t="s">
        <v>31</v>
      </c>
      <c r="C18" s="9">
        <v>15.503</v>
      </c>
      <c r="D18" s="9">
        <v>-14.051</v>
      </c>
      <c r="E18" s="9">
        <v>1.272</v>
      </c>
      <c r="F18" s="9">
        <f>Q18-SUM(C18:E18)</f>
        <v>1.2989999999999995</v>
      </c>
      <c r="G18" s="9">
        <v>6.726</v>
      </c>
      <c r="H18" s="9">
        <v>4.9649999999999999</v>
      </c>
      <c r="I18" s="9">
        <v>5.5933000000000002</v>
      </c>
      <c r="J18" s="16">
        <f>+R18-SUM(G18:I18)</f>
        <v>-4.5732999999999979</v>
      </c>
      <c r="K18" s="9">
        <v>4.5510000000000002</v>
      </c>
      <c r="L18" s="9">
        <v>4.6539999999999999</v>
      </c>
      <c r="M18" s="9"/>
      <c r="N18" s="9"/>
      <c r="O18" s="9"/>
      <c r="P18" s="9">
        <v>-0.85899999999999999</v>
      </c>
      <c r="Q18" s="9">
        <v>4.0229999999999997</v>
      </c>
      <c r="R18" s="9">
        <v>12.711</v>
      </c>
      <c r="S18" s="9">
        <f>S17*17%</f>
        <v>-8.1389675999999778</v>
      </c>
      <c r="T18" s="9">
        <f t="shared" ref="T18:Y18" si="49">T17*17%</f>
        <v>4.888310577000035</v>
      </c>
      <c r="U18" s="9">
        <f t="shared" si="49"/>
        <v>19.221175806885039</v>
      </c>
      <c r="V18" s="9">
        <f t="shared" si="49"/>
        <v>35.138898261218245</v>
      </c>
      <c r="W18" s="9">
        <f t="shared" si="49"/>
        <v>52.956930376254647</v>
      </c>
      <c r="X18" s="9">
        <f t="shared" si="49"/>
        <v>73.033241203555491</v>
      </c>
      <c r="Y18" s="9">
        <f t="shared" si="49"/>
        <v>95.775560805671333</v>
      </c>
      <c r="Z18" s="9"/>
      <c r="AA18" s="9"/>
      <c r="AB18" s="9"/>
      <c r="AC18" s="9"/>
      <c r="AD18" s="9"/>
      <c r="AE18" s="9"/>
    </row>
    <row r="19" spans="2:31" x14ac:dyDescent="0.2">
      <c r="B19" s="2" t="s">
        <v>32</v>
      </c>
      <c r="C19" s="9">
        <f t="shared" ref="C19:G19" si="50">C17-C18</f>
        <v>-32.899000000000001</v>
      </c>
      <c r="D19" s="9">
        <f t="shared" si="50"/>
        <v>22.330999999999996</v>
      </c>
      <c r="E19" s="9">
        <f t="shared" si="50"/>
        <v>-0.4369999999999965</v>
      </c>
      <c r="F19" s="9">
        <f t="shared" si="50"/>
        <v>-44.763000000000019</v>
      </c>
      <c r="G19" s="9">
        <f t="shared" si="50"/>
        <v>-13.452000000000005</v>
      </c>
      <c r="H19" s="9">
        <f>H17-H18</f>
        <v>-22.423999999999996</v>
      </c>
      <c r="I19" s="9">
        <f t="shared" ref="I19:N19" si="51">I17-I18</f>
        <v>24.680700000000002</v>
      </c>
      <c r="J19" s="9">
        <f t="shared" si="51"/>
        <v>-119.80569999999993</v>
      </c>
      <c r="K19" s="9">
        <f t="shared" si="51"/>
        <v>27.018999999999998</v>
      </c>
      <c r="L19" s="9">
        <f t="shared" si="51"/>
        <v>16.637999999999998</v>
      </c>
      <c r="M19" s="9">
        <f t="shared" si="51"/>
        <v>0</v>
      </c>
      <c r="N19" s="9">
        <f t="shared" si="51"/>
        <v>0</v>
      </c>
      <c r="O19" s="9"/>
      <c r="P19" s="9">
        <f>P17-P18</f>
        <v>0.85199999999999854</v>
      </c>
      <c r="Q19" s="9">
        <f>Q17-Q18</f>
        <v>-55.768000000000015</v>
      </c>
      <c r="R19" s="9">
        <f>R17-R18</f>
        <v>-131.00099999999998</v>
      </c>
      <c r="S19" s="9">
        <f t="shared" ref="S19:Y19" si="52">S17-S18</f>
        <v>-39.737312399999887</v>
      </c>
      <c r="T19" s="9">
        <f t="shared" si="52"/>
        <v>23.866457523000172</v>
      </c>
      <c r="U19" s="9">
        <f t="shared" si="52"/>
        <v>93.844564233615188</v>
      </c>
      <c r="V19" s="9">
        <f t="shared" si="52"/>
        <v>171.56050327535968</v>
      </c>
      <c r="W19" s="9">
        <f t="shared" si="52"/>
        <v>258.5544247781844</v>
      </c>
      <c r="X19" s="9">
        <f t="shared" si="52"/>
        <v>356.57405999382968</v>
      </c>
      <c r="Y19" s="9">
        <f t="shared" si="52"/>
        <v>467.61009099239533</v>
      </c>
      <c r="Z19" s="9"/>
      <c r="AA19" s="9"/>
      <c r="AB19" s="9"/>
      <c r="AC19" s="9"/>
      <c r="AD19" s="9"/>
      <c r="AE19" s="9"/>
    </row>
    <row r="20" spans="2:31" x14ac:dyDescent="0.2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2:31" x14ac:dyDescent="0.2">
      <c r="B21" s="2" t="s">
        <v>33</v>
      </c>
      <c r="C21" s="9">
        <f t="shared" ref="C21:G21" si="53">C19/C22</f>
        <v>-0.12024491600280959</v>
      </c>
      <c r="D21" s="9">
        <f t="shared" si="53"/>
        <v>0.12841547290574984</v>
      </c>
      <c r="E21" s="9">
        <f t="shared" si="53"/>
        <v>-2.5098555624070646E-3</v>
      </c>
      <c r="F21" s="9">
        <f t="shared" si="53"/>
        <v>-0.25570298982961548</v>
      </c>
      <c r="G21" s="9">
        <f t="shared" si="53"/>
        <v>-7.6642451233890213E-2</v>
      </c>
      <c r="H21" s="9">
        <f>H19/H22</f>
        <v>-0.1276433767007929</v>
      </c>
      <c r="I21" s="9">
        <f t="shared" ref="I21:N21" si="54">I19/I22</f>
        <v>0.14020371032687665</v>
      </c>
      <c r="J21" s="9">
        <f t="shared" si="54"/>
        <v>-0.68196593364262303</v>
      </c>
      <c r="K21" s="9">
        <f t="shared" si="54"/>
        <v>0.14237935639187535</v>
      </c>
      <c r="L21" s="9">
        <f t="shared" si="54"/>
        <v>8.4899385884746881E-2</v>
      </c>
      <c r="M21" s="9" t="e">
        <f t="shared" si="54"/>
        <v>#DIV/0!</v>
      </c>
      <c r="N21" s="9" t="e">
        <f t="shared" si="54"/>
        <v>#DIV/0!</v>
      </c>
      <c r="O21" s="9"/>
      <c r="P21" s="9">
        <f t="shared" ref="P21:R21" si="55">P19/P22</f>
        <v>5.3964170261137411E-3</v>
      </c>
      <c r="Q21" s="9">
        <f t="shared" si="55"/>
        <v>-0.32019196452175669</v>
      </c>
      <c r="R21" s="9">
        <f t="shared" si="55"/>
        <v>-0.74483034827318917</v>
      </c>
      <c r="S21" s="9">
        <f t="shared" ref="S21" si="56">S19/S22</f>
        <v>-0.2259338190878882</v>
      </c>
      <c r="T21" s="9">
        <f t="shared" ref="T21" si="57">T19/T22</f>
        <v>0.1356971463492912</v>
      </c>
      <c r="U21" s="9">
        <f t="shared" ref="U21" si="58">U19/U22</f>
        <v>0.53357057932129748</v>
      </c>
      <c r="V21" s="9">
        <f t="shared" ref="V21" si="59">V19/V22</f>
        <v>0.97543888523377531</v>
      </c>
      <c r="W21" s="9">
        <f t="shared" ref="W21" si="60">W19/W22</f>
        <v>1.4700588717270038</v>
      </c>
      <c r="X21" s="9">
        <f t="shared" ref="X21" si="61">X19/X22</f>
        <v>2.0273675871969625</v>
      </c>
      <c r="Y21" s="9">
        <f t="shared" ref="Y21" si="62">Y19/Y22</f>
        <v>2.6586834217290218</v>
      </c>
      <c r="Z21" s="9"/>
      <c r="AA21" s="9"/>
      <c r="AB21" s="9"/>
      <c r="AC21" s="9"/>
      <c r="AD21" s="9"/>
      <c r="AE21" s="9"/>
    </row>
    <row r="22" spans="2:31" x14ac:dyDescent="0.2">
      <c r="B22" s="2" t="s">
        <v>3</v>
      </c>
      <c r="C22" s="9">
        <v>273.59992499999998</v>
      </c>
      <c r="D22" s="9">
        <v>173.89649</v>
      </c>
      <c r="E22" s="9">
        <v>174.11360500000001</v>
      </c>
      <c r="F22" s="9">
        <v>175.058571</v>
      </c>
      <c r="G22" s="9">
        <v>175.51630700000001</v>
      </c>
      <c r="H22" s="9">
        <v>175.67695699999999</v>
      </c>
      <c r="I22" s="9">
        <v>176.034571</v>
      </c>
      <c r="J22" s="9">
        <v>175.67695699999999</v>
      </c>
      <c r="K22" s="9">
        <v>189.76767899999999</v>
      </c>
      <c r="L22" s="9">
        <v>195.97314900000001</v>
      </c>
      <c r="M22" s="9"/>
      <c r="N22" s="9"/>
      <c r="O22" s="9"/>
      <c r="P22" s="9">
        <v>157.88253499999999</v>
      </c>
      <c r="Q22" s="9">
        <v>174.17051699999999</v>
      </c>
      <c r="R22" s="9">
        <v>175.88032000000001</v>
      </c>
      <c r="S22" s="9">
        <f>R22</f>
        <v>175.88032000000001</v>
      </c>
      <c r="T22" s="9">
        <f t="shared" ref="T22:Y22" si="63">S22</f>
        <v>175.88032000000001</v>
      </c>
      <c r="U22" s="9">
        <f t="shared" si="63"/>
        <v>175.88032000000001</v>
      </c>
      <c r="V22" s="9">
        <f t="shared" si="63"/>
        <v>175.88032000000001</v>
      </c>
      <c r="W22" s="9">
        <f t="shared" si="63"/>
        <v>175.88032000000001</v>
      </c>
      <c r="X22" s="9">
        <f t="shared" si="63"/>
        <v>175.88032000000001</v>
      </c>
      <c r="Y22" s="9">
        <f t="shared" si="63"/>
        <v>175.88032000000001</v>
      </c>
      <c r="Z22" s="9"/>
      <c r="AA22" s="9"/>
      <c r="AB22" s="9"/>
      <c r="AC22" s="9"/>
      <c r="AD22" s="9"/>
      <c r="AE22" s="9"/>
    </row>
    <row r="23" spans="2:31" x14ac:dyDescent="0.2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2:31" x14ac:dyDescent="0.2">
      <c r="B24" s="1" t="s">
        <v>37</v>
      </c>
      <c r="C24" s="11"/>
      <c r="D24" s="11"/>
      <c r="E24" s="11"/>
      <c r="F24" s="11"/>
      <c r="G24" s="18">
        <f>G7/C7-1</f>
        <v>0.35005106703219924</v>
      </c>
      <c r="H24" s="18">
        <f>H7/D7-1</f>
        <v>0.33811628587214404</v>
      </c>
      <c r="I24" s="18">
        <f t="shared" ref="I24:J24" si="64">I7/E7-1</f>
        <v>0.27138546500042704</v>
      </c>
      <c r="J24" s="18">
        <f t="shared" si="64"/>
        <v>0.35422967011625084</v>
      </c>
      <c r="K24" s="18">
        <f t="shared" ref="K24" si="65">K7/G7-1</f>
        <v>0.24677151768531425</v>
      </c>
      <c r="L24" s="18">
        <f t="shared" ref="L24" si="66">L7/H7-1</f>
        <v>0.26565061630942988</v>
      </c>
      <c r="M24" s="18">
        <f t="shared" ref="M24" si="67">M7/I7-1</f>
        <v>-1</v>
      </c>
      <c r="N24" s="18">
        <f t="shared" ref="N24" si="68">N7/J7-1</f>
        <v>-1</v>
      </c>
      <c r="O24" s="9"/>
      <c r="P24" s="11"/>
      <c r="Q24" s="18">
        <f>Q7/P7-1</f>
        <v>0.33164628361920867</v>
      </c>
      <c r="R24" s="18">
        <f>R7/Q7-1</f>
        <v>0.32710028456896878</v>
      </c>
      <c r="S24" s="18">
        <f t="shared" ref="S24:Y24" si="69">S7/R7-1</f>
        <v>0.15500000000000025</v>
      </c>
      <c r="T24" s="18">
        <f t="shared" si="69"/>
        <v>0.15500000000000025</v>
      </c>
      <c r="U24" s="18">
        <f t="shared" si="69"/>
        <v>0.15500000000000003</v>
      </c>
      <c r="V24" s="18">
        <f t="shared" si="69"/>
        <v>0.15500000000000025</v>
      </c>
      <c r="W24" s="18">
        <f t="shared" si="69"/>
        <v>0.15500000000000003</v>
      </c>
      <c r="X24" s="18">
        <f t="shared" si="69"/>
        <v>0.15500000000000025</v>
      </c>
      <c r="Y24" s="18">
        <f t="shared" si="69"/>
        <v>0.15500000000000025</v>
      </c>
      <c r="Z24" s="9"/>
      <c r="AA24" s="9"/>
      <c r="AB24" s="9"/>
      <c r="AC24" s="9"/>
      <c r="AD24" s="9"/>
      <c r="AE24" s="9"/>
    </row>
    <row r="25" spans="2:31" x14ac:dyDescent="0.2">
      <c r="B25" s="2" t="s">
        <v>38</v>
      </c>
      <c r="C25" s="12">
        <f t="shared" ref="C25:G25" si="70">C9/C7</f>
        <v>0.73454102384919995</v>
      </c>
      <c r="D25" s="12">
        <f t="shared" si="70"/>
        <v>0.73821053657902436</v>
      </c>
      <c r="E25" s="12">
        <f t="shared" si="70"/>
        <v>0.74034273677018991</v>
      </c>
      <c r="F25" s="12">
        <f t="shared" si="70"/>
        <v>0.74627528230169504</v>
      </c>
      <c r="G25" s="12">
        <f t="shared" si="70"/>
        <v>0.73959784989050359</v>
      </c>
      <c r="H25" s="12">
        <f>H9/H7</f>
        <v>0.74498755237112158</v>
      </c>
      <c r="I25" s="12">
        <f t="shared" ref="I25:J25" si="71">I9/I7</f>
        <v>0.74346487545479978</v>
      </c>
      <c r="J25" s="12">
        <f t="shared" si="71"/>
        <v>0.75369029204781779</v>
      </c>
      <c r="K25" s="12">
        <f t="shared" ref="K25:N25" si="72">K9/K7</f>
        <v>0.73874257488982098</v>
      </c>
      <c r="L25" s="12">
        <f t="shared" si="72"/>
        <v>0.73701784686240646</v>
      </c>
      <c r="M25" s="12" t="e">
        <f t="shared" si="72"/>
        <v>#DIV/0!</v>
      </c>
      <c r="N25" s="12" t="e">
        <f t="shared" si="72"/>
        <v>#DIV/0!</v>
      </c>
      <c r="O25" s="9"/>
      <c r="P25" s="12">
        <f t="shared" ref="P25:T25" si="73">P9/P7</f>
        <v>0.73704586826654361</v>
      </c>
      <c r="Q25" s="12">
        <f t="shared" si="73"/>
        <v>0.74023743602974301</v>
      </c>
      <c r="R25" s="12">
        <f t="shared" si="73"/>
        <v>0.74587971076730231</v>
      </c>
      <c r="S25" s="12">
        <f t="shared" si="73"/>
        <v>0.77338190657170691</v>
      </c>
      <c r="T25" s="12">
        <f t="shared" si="73"/>
        <v>0.79790767425875164</v>
      </c>
      <c r="U25" s="12">
        <f t="shared" ref="U25:Y25" si="74">U9/U7</f>
        <v>0.81977913808356206</v>
      </c>
      <c r="V25" s="12">
        <f t="shared" si="74"/>
        <v>0.83928356036889085</v>
      </c>
      <c r="W25" s="12">
        <f t="shared" si="74"/>
        <v>0.85667711444152184</v>
      </c>
      <c r="X25" s="12">
        <f t="shared" si="74"/>
        <v>0.87218824924222293</v>
      </c>
      <c r="Y25" s="12">
        <f t="shared" si="74"/>
        <v>0.88602068980042392</v>
      </c>
      <c r="Z25" s="9"/>
      <c r="AA25" s="9"/>
      <c r="AB25" s="9"/>
      <c r="AC25" s="9"/>
      <c r="AD25" s="9"/>
      <c r="AE25" s="9"/>
    </row>
    <row r="26" spans="2:31" x14ac:dyDescent="0.2">
      <c r="B26" s="2" t="s">
        <v>39</v>
      </c>
      <c r="C26" s="12">
        <f t="shared" ref="C26:G26" si="75">C13/C7</f>
        <v>0.1539357451307137</v>
      </c>
      <c r="D26" s="12">
        <f t="shared" si="75"/>
        <v>0.22636419773148295</v>
      </c>
      <c r="E26" s="12">
        <f t="shared" si="75"/>
        <v>0.23587349483332865</v>
      </c>
      <c r="F26" s="12">
        <f t="shared" si="75"/>
        <v>0.22688178009599616</v>
      </c>
      <c r="G26" s="12">
        <f t="shared" si="75"/>
        <v>0.25557103988320384</v>
      </c>
      <c r="H26" s="12">
        <f>H13/H7</f>
        <v>0.29819661181613949</v>
      </c>
      <c r="I26" s="12">
        <f t="shared" ref="I26:J26" si="76">I13/I7</f>
        <v>0.31779457038902881</v>
      </c>
      <c r="J26" s="12">
        <f t="shared" si="76"/>
        <v>0.20897143032749144</v>
      </c>
      <c r="K26" s="12">
        <f t="shared" ref="K26:N26" si="77">K13/K7</f>
        <v>0.27030594647533485</v>
      </c>
      <c r="L26" s="12">
        <f t="shared" si="77"/>
        <v>0.23360199577816154</v>
      </c>
      <c r="M26" s="12" t="e">
        <f t="shared" si="77"/>
        <v>#DIV/0!</v>
      </c>
      <c r="N26" s="12" t="e">
        <f t="shared" si="77"/>
        <v>#DIV/0!</v>
      </c>
      <c r="O26" s="9"/>
      <c r="P26" s="12">
        <f t="shared" ref="P26:T26" si="78">P13/P7</f>
        <v>6.6841012229828467E-2</v>
      </c>
      <c r="Q26" s="12">
        <f t="shared" si="78"/>
        <v>0.21351529317535065</v>
      </c>
      <c r="R26" s="12">
        <f t="shared" si="78"/>
        <v>0.26868348054178903</v>
      </c>
      <c r="S26" s="12">
        <f t="shared" si="78"/>
        <v>0.36186921904026348</v>
      </c>
      <c r="T26" s="12">
        <f t="shared" si="78"/>
        <v>0.44276497778954677</v>
      </c>
      <c r="U26" s="12">
        <f t="shared" ref="U26:Y26" si="79">U13/U7</f>
        <v>0.51304104382354099</v>
      </c>
      <c r="V26" s="12">
        <f t="shared" si="79"/>
        <v>0.57413496313572054</v>
      </c>
      <c r="W26" s="12">
        <f t="shared" si="79"/>
        <v>0.62728462568003485</v>
      </c>
      <c r="X26" s="12">
        <f t="shared" si="79"/>
        <v>0.67355657362725918</v>
      </c>
      <c r="Y26" s="12">
        <f t="shared" si="79"/>
        <v>0.71387023073005851</v>
      </c>
      <c r="Z26" s="9"/>
      <c r="AA26" s="9"/>
      <c r="AB26" s="9"/>
      <c r="AC26" s="9"/>
      <c r="AD26" s="9"/>
      <c r="AE26" s="9"/>
    </row>
    <row r="27" spans="2:31" x14ac:dyDescent="0.2">
      <c r="B27" s="2" t="s">
        <v>40</v>
      </c>
      <c r="C27" s="12">
        <f t="shared" ref="C27:G27" si="80">C18/C17</f>
        <v>-0.89118188089215922</v>
      </c>
      <c r="D27" s="12">
        <f t="shared" si="80"/>
        <v>-1.6969806763285034</v>
      </c>
      <c r="E27" s="12">
        <f t="shared" si="80"/>
        <v>1.5233532934131673</v>
      </c>
      <c r="F27" s="12">
        <f t="shared" si="80"/>
        <v>-2.9886802871341774E-2</v>
      </c>
      <c r="G27" s="12">
        <f t="shared" si="80"/>
        <v>-0.99999999999999911</v>
      </c>
      <c r="H27" s="12">
        <f>H18/H17</f>
        <v>-0.28438054871413032</v>
      </c>
      <c r="I27" s="12">
        <f t="shared" ref="I27:J27" si="81">I18/I17</f>
        <v>0.18475589614851026</v>
      </c>
      <c r="J27" s="12">
        <f t="shared" si="81"/>
        <v>3.6769068733467872E-2</v>
      </c>
      <c r="K27" s="12">
        <f t="shared" ref="K27:N27" si="82">K18/K17</f>
        <v>0.14415584415584415</v>
      </c>
      <c r="L27" s="12">
        <f t="shared" si="82"/>
        <v>0.21857974826225815</v>
      </c>
      <c r="M27" s="12" t="e">
        <f t="shared" si="82"/>
        <v>#DIV/0!</v>
      </c>
      <c r="N27" s="12" t="e">
        <f t="shared" si="82"/>
        <v>#DIV/0!</v>
      </c>
      <c r="O27" s="9"/>
      <c r="P27" s="12">
        <f t="shared" ref="P27:T27" si="83">P18/P17</f>
        <v>122.7142857142603</v>
      </c>
      <c r="Q27" s="12">
        <f t="shared" si="83"/>
        <v>-7.7746642187650941E-2</v>
      </c>
      <c r="R27" s="12">
        <f t="shared" si="83"/>
        <v>-0.10745625158508752</v>
      </c>
      <c r="S27" s="12">
        <f t="shared" si="83"/>
        <v>0.17</v>
      </c>
      <c r="T27" s="12">
        <f t="shared" si="83"/>
        <v>0.17</v>
      </c>
      <c r="U27" s="12">
        <f t="shared" ref="U27:Y27" si="84">U18/U17</f>
        <v>0.17</v>
      </c>
      <c r="V27" s="12">
        <f t="shared" si="84"/>
        <v>0.17</v>
      </c>
      <c r="W27" s="12">
        <f t="shared" si="84"/>
        <v>0.17</v>
      </c>
      <c r="X27" s="12">
        <f t="shared" si="84"/>
        <v>0.17</v>
      </c>
      <c r="Y27" s="12">
        <f t="shared" si="84"/>
        <v>0.17</v>
      </c>
      <c r="Z27" s="9"/>
      <c r="AA27" s="9"/>
      <c r="AB27" s="9"/>
      <c r="AC27" s="9"/>
      <c r="AD27" s="9"/>
      <c r="AE27" s="9"/>
    </row>
    <row r="28" spans="2:31" x14ac:dyDescent="0.2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2:31" x14ac:dyDescent="0.2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2:31" x14ac:dyDescent="0.2">
      <c r="B30" s="2" t="s">
        <v>34</v>
      </c>
      <c r="C30" s="9">
        <v>8.5009999999999994</v>
      </c>
      <c r="D30" s="9">
        <v>14.782999999999999</v>
      </c>
      <c r="E30" s="9">
        <v>23.116</v>
      </c>
      <c r="F30" s="9">
        <f>Q30-SUM(C30:E30)</f>
        <v>-10.225999999999999</v>
      </c>
      <c r="G30" s="9">
        <v>20.449000000000002</v>
      </c>
      <c r="H30" s="9">
        <v>36.298999999999999</v>
      </c>
      <c r="I30" s="9"/>
      <c r="J30" s="9"/>
      <c r="K30" s="9"/>
      <c r="L30" s="9"/>
      <c r="M30" s="9"/>
      <c r="N30" s="9"/>
      <c r="O30" s="9"/>
      <c r="P30" s="9">
        <v>50.643999999999998</v>
      </c>
      <c r="Q30" s="9">
        <v>36.173999999999999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2:31" x14ac:dyDescent="0.2">
      <c r="B31" s="2" t="s">
        <v>35</v>
      </c>
      <c r="C31" s="9">
        <v>3.2000000000000001E-2</v>
      </c>
      <c r="D31" s="9">
        <v>9.5000000000000001E-2</v>
      </c>
      <c r="E31" s="9">
        <v>0.24099999999999999</v>
      </c>
      <c r="F31" s="9">
        <f>Q31-SUM(C31:E31)</f>
        <v>0.14100000000000001</v>
      </c>
      <c r="G31" s="9">
        <v>0.19500000000000001</v>
      </c>
      <c r="H31" s="9">
        <v>0.375</v>
      </c>
      <c r="I31" s="9"/>
      <c r="J31" s="9"/>
      <c r="K31" s="9"/>
      <c r="L31" s="9"/>
      <c r="M31" s="9"/>
      <c r="N31" s="9"/>
      <c r="O31" s="9"/>
      <c r="P31" s="9">
        <v>0.43</v>
      </c>
      <c r="Q31" s="9">
        <v>0.50900000000000001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2:31" x14ac:dyDescent="0.2">
      <c r="B32" s="2" t="s">
        <v>36</v>
      </c>
      <c r="C32" s="9">
        <f>C30-C31</f>
        <v>8.4689999999999994</v>
      </c>
      <c r="D32" s="9">
        <f>D30-D31</f>
        <v>14.687999999999999</v>
      </c>
      <c r="E32" s="9">
        <f>E30-E31</f>
        <v>22.875</v>
      </c>
      <c r="F32" s="9">
        <f>Q32-SUM(C32:E32)</f>
        <v>-10.366999999999997</v>
      </c>
      <c r="G32" s="9">
        <f>G30-G31</f>
        <v>20.254000000000001</v>
      </c>
      <c r="H32" s="9">
        <f>H30-H31</f>
        <v>35.923999999999999</v>
      </c>
      <c r="I32" s="9"/>
      <c r="J32" s="9"/>
      <c r="K32" s="9"/>
      <c r="L32" s="9"/>
      <c r="M32" s="9"/>
      <c r="N32" s="9"/>
      <c r="O32" s="9"/>
      <c r="P32" s="9">
        <f t="shared" ref="P32:Q32" si="85">P30-P31</f>
        <v>50.213999999999999</v>
      </c>
      <c r="Q32" s="9">
        <f t="shared" si="85"/>
        <v>35.664999999999999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3:31" x14ac:dyDescent="0.2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3:31" x14ac:dyDescent="0.2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3:31" x14ac:dyDescent="0.2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3:31" x14ac:dyDescent="0.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3:31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3:31" x14ac:dyDescent="0.2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3:31" x14ac:dyDescent="0.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3:31" x14ac:dyDescent="0.2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3:31" x14ac:dyDescent="0.2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3:31" x14ac:dyDescent="0.2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3:31" x14ac:dyDescent="0.2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3:31" x14ac:dyDescent="0.2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3:31" x14ac:dyDescent="0.2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3:31" x14ac:dyDescent="0.2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3:31" x14ac:dyDescent="0.2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3:31" x14ac:dyDescent="0.2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3:31" x14ac:dyDescent="0.2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3:31" x14ac:dyDescent="0.2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3:31" x14ac:dyDescent="0.2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3:31" x14ac:dyDescent="0.2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x14ac:dyDescent="0.2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3:31" x14ac:dyDescent="0.2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3:31" x14ac:dyDescent="0.2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3:31" x14ac:dyDescent="0.2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3:31" x14ac:dyDescent="0.2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3:3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3:31" x14ac:dyDescent="0.2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3:31" x14ac:dyDescent="0.2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x14ac:dyDescent="0.2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3:31" x14ac:dyDescent="0.2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3:31" x14ac:dyDescent="0.2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3:31" x14ac:dyDescent="0.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3:31" x14ac:dyDescent="0.2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3:31" x14ac:dyDescent="0.2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3:31" x14ac:dyDescent="0.2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3:31" x14ac:dyDescent="0.2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x14ac:dyDescent="0.2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3:31" x14ac:dyDescent="0.2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3:31" x14ac:dyDescent="0.2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3:31" x14ac:dyDescent="0.2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3:31" x14ac:dyDescent="0.2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3:31" x14ac:dyDescent="0.2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3:31" x14ac:dyDescent="0.2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3:31" x14ac:dyDescent="0.2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x14ac:dyDescent="0.2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3:31" x14ac:dyDescent="0.2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3:31" x14ac:dyDescent="0.2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3:31" x14ac:dyDescent="0.2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3:31" x14ac:dyDescent="0.2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3:31" x14ac:dyDescent="0.2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3:31" x14ac:dyDescent="0.2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3:31" x14ac:dyDescent="0.2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x14ac:dyDescent="0.2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3:31" x14ac:dyDescent="0.2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3:31" x14ac:dyDescent="0.2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3:31" x14ac:dyDescent="0.2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x14ac:dyDescent="0.2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3:31" x14ac:dyDescent="0.2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3:31" x14ac:dyDescent="0.2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3:31" x14ac:dyDescent="0.2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x14ac:dyDescent="0.2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3:31" x14ac:dyDescent="0.2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3:31" x14ac:dyDescent="0.2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3:31" x14ac:dyDescent="0.2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x14ac:dyDescent="0.2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3:31" x14ac:dyDescent="0.2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3:31" x14ac:dyDescent="0.2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3:31" x14ac:dyDescent="0.2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x14ac:dyDescent="0.2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3:31" x14ac:dyDescent="0.2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3:31" x14ac:dyDescent="0.2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3:31" x14ac:dyDescent="0.2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x14ac:dyDescent="0.2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3:31" x14ac:dyDescent="0.2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3:31" x14ac:dyDescent="0.2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3:31" x14ac:dyDescent="0.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x14ac:dyDescent="0.2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3:31" x14ac:dyDescent="0.2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3:31" x14ac:dyDescent="0.2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3:31" x14ac:dyDescent="0.2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x14ac:dyDescent="0.2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3:31" x14ac:dyDescent="0.2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3:31" x14ac:dyDescent="0.2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3:31" x14ac:dyDescent="0.2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x14ac:dyDescent="0.2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3:31" x14ac:dyDescent="0.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3:31" x14ac:dyDescent="0.2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3:31" x14ac:dyDescent="0.2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x14ac:dyDescent="0.2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3:31" x14ac:dyDescent="0.2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3:31" x14ac:dyDescent="0.2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3:31" x14ac:dyDescent="0.2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x14ac:dyDescent="0.2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3:31" x14ac:dyDescent="0.2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3:31" x14ac:dyDescent="0.2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3:31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3:31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3:31" x14ac:dyDescent="0.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3:31" x14ac:dyDescent="0.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x14ac:dyDescent="0.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3:31" x14ac:dyDescent="0.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3:31" x14ac:dyDescent="0.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3:31" x14ac:dyDescent="0.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x14ac:dyDescent="0.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3:31" x14ac:dyDescent="0.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3:31" x14ac:dyDescent="0.2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3:31" x14ac:dyDescent="0.2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x14ac:dyDescent="0.2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3:31" x14ac:dyDescent="0.2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3:31" x14ac:dyDescent="0.2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3:31" x14ac:dyDescent="0.2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x14ac:dyDescent="0.2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3:31" x14ac:dyDescent="0.2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3:31" x14ac:dyDescent="0.2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3:31" x14ac:dyDescent="0.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x14ac:dyDescent="0.2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3:31" x14ac:dyDescent="0.2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3:31" x14ac:dyDescent="0.2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3:31" x14ac:dyDescent="0.2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x14ac:dyDescent="0.2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3:31" x14ac:dyDescent="0.2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3:31" x14ac:dyDescent="0.2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3:31" x14ac:dyDescent="0.2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x14ac:dyDescent="0.2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3:31" x14ac:dyDescent="0.2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3:31" x14ac:dyDescent="0.2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3:31" x14ac:dyDescent="0.2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x14ac:dyDescent="0.2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3:31" x14ac:dyDescent="0.2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3:31" x14ac:dyDescent="0.2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3:31" x14ac:dyDescent="0.2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x14ac:dyDescent="0.2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3:31" x14ac:dyDescent="0.2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3:31" x14ac:dyDescent="0.2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3:31" x14ac:dyDescent="0.2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x14ac:dyDescent="0.2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3:31" x14ac:dyDescent="0.2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3:31" x14ac:dyDescent="0.2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3:31" x14ac:dyDescent="0.2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x14ac:dyDescent="0.2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3:31" x14ac:dyDescent="0.2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3:31" x14ac:dyDescent="0.2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3:31" x14ac:dyDescent="0.2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x14ac:dyDescent="0.2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3:31" x14ac:dyDescent="0.2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3:31" x14ac:dyDescent="0.2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3:31" x14ac:dyDescent="0.2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x14ac:dyDescent="0.2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3:31" x14ac:dyDescent="0.2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3:31" x14ac:dyDescent="0.2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3:31" x14ac:dyDescent="0.2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x14ac:dyDescent="0.2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3:31" x14ac:dyDescent="0.2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3:31" x14ac:dyDescent="0.2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3:31" x14ac:dyDescent="0.2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x14ac:dyDescent="0.2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3:31" x14ac:dyDescent="0.2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3:31" x14ac:dyDescent="0.2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3:31" x14ac:dyDescent="0.2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x14ac:dyDescent="0.2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3:31" x14ac:dyDescent="0.2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3:31" x14ac:dyDescent="0.2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3:31" x14ac:dyDescent="0.2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x14ac:dyDescent="0.2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3:31" x14ac:dyDescent="0.2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3:31" x14ac:dyDescent="0.2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3:31" x14ac:dyDescent="0.2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x14ac:dyDescent="0.2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3:31" x14ac:dyDescent="0.2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3:31" x14ac:dyDescent="0.2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3:31" x14ac:dyDescent="0.2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x14ac:dyDescent="0.2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3:31" x14ac:dyDescent="0.2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3:31" x14ac:dyDescent="0.2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3:31" x14ac:dyDescent="0.2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3:31" x14ac:dyDescent="0.2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3:31" x14ac:dyDescent="0.2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3:31" x14ac:dyDescent="0.2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3:31" x14ac:dyDescent="0.2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3:31" x14ac:dyDescent="0.2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3:31" x14ac:dyDescent="0.2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3:31" x14ac:dyDescent="0.2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3:31" x14ac:dyDescent="0.2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3:31" x14ac:dyDescent="0.2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3:31" x14ac:dyDescent="0.2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3:31" x14ac:dyDescent="0.2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3:31" x14ac:dyDescent="0.2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3:31" x14ac:dyDescent="0.2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3:31" x14ac:dyDescent="0.2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3:31" x14ac:dyDescent="0.2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3:31" x14ac:dyDescent="0.2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3:31" x14ac:dyDescent="0.2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3:31" x14ac:dyDescent="0.2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3:31" x14ac:dyDescent="0.2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3:31" x14ac:dyDescent="0.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3:31" x14ac:dyDescent="0.2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3:31" x14ac:dyDescent="0.2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3:31" x14ac:dyDescent="0.2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3:31" x14ac:dyDescent="0.2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3:31" x14ac:dyDescent="0.2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3:31" x14ac:dyDescent="0.2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3:31" x14ac:dyDescent="0.2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3:31" x14ac:dyDescent="0.2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3:31" x14ac:dyDescent="0.2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3:31" x14ac:dyDescent="0.2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3:31" x14ac:dyDescent="0.2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3:31" x14ac:dyDescent="0.2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3:31" x14ac:dyDescent="0.2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3:31" x14ac:dyDescent="0.2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3:31" x14ac:dyDescent="0.2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3:31" x14ac:dyDescent="0.2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3:31" x14ac:dyDescent="0.2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3:31" x14ac:dyDescent="0.2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3:31" x14ac:dyDescent="0.2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3:31" x14ac:dyDescent="0.2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3:31" x14ac:dyDescent="0.2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3:31" x14ac:dyDescent="0.2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3:31" x14ac:dyDescent="0.2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3:31" x14ac:dyDescent="0.2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3:31" x14ac:dyDescent="0.2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3:31" x14ac:dyDescent="0.2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3:31" x14ac:dyDescent="0.2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3:31" x14ac:dyDescent="0.2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3:31" x14ac:dyDescent="0.2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3:31" x14ac:dyDescent="0.2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3:31" x14ac:dyDescent="0.2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3:31" x14ac:dyDescent="0.2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3:31" x14ac:dyDescent="0.2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3:31" x14ac:dyDescent="0.2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3:31" x14ac:dyDescent="0.2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3:31" x14ac:dyDescent="0.2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3:31" x14ac:dyDescent="0.2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3:31" x14ac:dyDescent="0.2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3:31" x14ac:dyDescent="0.2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3:31" x14ac:dyDescent="0.2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3:31" x14ac:dyDescent="0.2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3:31" x14ac:dyDescent="0.2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3:31" x14ac:dyDescent="0.2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3:31" x14ac:dyDescent="0.2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3:31" x14ac:dyDescent="0.2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3:31" x14ac:dyDescent="0.2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3:31" x14ac:dyDescent="0.2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3:31" x14ac:dyDescent="0.2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3:31" x14ac:dyDescent="0.2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3:31" x14ac:dyDescent="0.2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3:31" x14ac:dyDescent="0.2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3:31" x14ac:dyDescent="0.2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3:31" x14ac:dyDescent="0.2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3:31" x14ac:dyDescent="0.2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3:31" x14ac:dyDescent="0.2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3:31" x14ac:dyDescent="0.2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3:31" x14ac:dyDescent="0.2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3:31" x14ac:dyDescent="0.2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3:31" x14ac:dyDescent="0.2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3:31" x14ac:dyDescent="0.2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3:31" x14ac:dyDescent="0.2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3:31" x14ac:dyDescent="0.2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3:31" x14ac:dyDescent="0.2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3:31" x14ac:dyDescent="0.2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3:31" x14ac:dyDescent="0.2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3:31" x14ac:dyDescent="0.2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3:31" x14ac:dyDescent="0.2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3:31" x14ac:dyDescent="0.2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3:31" x14ac:dyDescent="0.2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3:31" x14ac:dyDescent="0.2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3:31" x14ac:dyDescent="0.2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3:31" x14ac:dyDescent="0.2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3:31" x14ac:dyDescent="0.2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3:31" x14ac:dyDescent="0.2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3:31" x14ac:dyDescent="0.2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3:31" x14ac:dyDescent="0.2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3:31" x14ac:dyDescent="0.2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3:31" x14ac:dyDescent="0.2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3:31" x14ac:dyDescent="0.2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3:31" x14ac:dyDescent="0.2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3:31" x14ac:dyDescent="0.2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3:31" x14ac:dyDescent="0.2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3:31" x14ac:dyDescent="0.2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3:31" x14ac:dyDescent="0.2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3:31" x14ac:dyDescent="0.2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3:31" x14ac:dyDescent="0.2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3:31" x14ac:dyDescent="0.2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3:31" x14ac:dyDescent="0.2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3:31" x14ac:dyDescent="0.2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3:31" x14ac:dyDescent="0.2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3:31" x14ac:dyDescent="0.2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3:31" x14ac:dyDescent="0.2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3:31" x14ac:dyDescent="0.2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3:31" x14ac:dyDescent="0.2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3:31" x14ac:dyDescent="0.2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3:31" x14ac:dyDescent="0.2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3"/>
      <c r="U328" s="3"/>
      <c r="V328" s="3"/>
    </row>
    <row r="329" spans="3:31" x14ac:dyDescent="0.2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3"/>
      <c r="U329" s="3"/>
      <c r="V329" s="3"/>
    </row>
    <row r="330" spans="3:31" x14ac:dyDescent="0.2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3"/>
      <c r="U330" s="3"/>
      <c r="V330" s="3"/>
    </row>
    <row r="331" spans="3:31" x14ac:dyDescent="0.2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3"/>
      <c r="U331" s="3"/>
      <c r="V331" s="3"/>
    </row>
    <row r="332" spans="3:31" x14ac:dyDescent="0.2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3"/>
      <c r="U332" s="3"/>
      <c r="V332" s="3"/>
    </row>
    <row r="333" spans="3:31" x14ac:dyDescent="0.2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3"/>
      <c r="U333" s="3"/>
      <c r="V333" s="3"/>
    </row>
    <row r="334" spans="3:31" x14ac:dyDescent="0.2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3"/>
      <c r="U334" s="3"/>
      <c r="V334" s="3"/>
    </row>
    <row r="335" spans="3:31" x14ac:dyDescent="0.2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3"/>
      <c r="U335" s="3"/>
      <c r="V335" s="3"/>
    </row>
    <row r="336" spans="3:31" x14ac:dyDescent="0.2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3"/>
      <c r="U336" s="3"/>
      <c r="V336" s="3"/>
    </row>
    <row r="337" spans="3:22" x14ac:dyDescent="0.2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3"/>
      <c r="U337" s="3"/>
      <c r="V337" s="3"/>
    </row>
    <row r="338" spans="3:22" x14ac:dyDescent="0.2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3"/>
      <c r="U338" s="3"/>
      <c r="V338" s="3"/>
    </row>
    <row r="339" spans="3:22" x14ac:dyDescent="0.2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3"/>
      <c r="U339" s="3"/>
      <c r="V339" s="3"/>
    </row>
    <row r="340" spans="3:22" x14ac:dyDescent="0.2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3"/>
      <c r="U340" s="3"/>
      <c r="V340" s="3"/>
    </row>
    <row r="341" spans="3:22" x14ac:dyDescent="0.2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3"/>
      <c r="U341" s="3"/>
      <c r="V341" s="3"/>
    </row>
    <row r="342" spans="3:22" x14ac:dyDescent="0.2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3"/>
      <c r="U342" s="3"/>
      <c r="V342" s="3"/>
    </row>
    <row r="343" spans="3:22" x14ac:dyDescent="0.2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3"/>
      <c r="U343" s="3"/>
      <c r="V343" s="3"/>
    </row>
    <row r="344" spans="3:22" x14ac:dyDescent="0.2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3"/>
      <c r="U344" s="3"/>
      <c r="V344" s="3"/>
    </row>
    <row r="345" spans="3:22" x14ac:dyDescent="0.2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3"/>
      <c r="U345" s="3"/>
      <c r="V345" s="3"/>
    </row>
    <row r="346" spans="3:22" x14ac:dyDescent="0.2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3"/>
      <c r="U346" s="3"/>
      <c r="V346" s="3"/>
    </row>
    <row r="347" spans="3:22" x14ac:dyDescent="0.2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3"/>
      <c r="U347" s="3"/>
      <c r="V347" s="3"/>
    </row>
    <row r="348" spans="3:22" x14ac:dyDescent="0.2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3"/>
      <c r="U348" s="3"/>
      <c r="V348" s="3"/>
    </row>
    <row r="349" spans="3:22" x14ac:dyDescent="0.2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3"/>
      <c r="U349" s="3"/>
      <c r="V349" s="3"/>
    </row>
    <row r="350" spans="3:22" x14ac:dyDescent="0.2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3"/>
      <c r="U350" s="3"/>
      <c r="V350" s="3"/>
    </row>
    <row r="351" spans="3:22" x14ac:dyDescent="0.2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3"/>
      <c r="U351" s="3"/>
      <c r="V351" s="3"/>
    </row>
    <row r="352" spans="3:22" x14ac:dyDescent="0.2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3"/>
      <c r="U352" s="3"/>
      <c r="V352" s="3"/>
    </row>
    <row r="353" spans="3:22" x14ac:dyDescent="0.2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3"/>
      <c r="U353" s="3"/>
      <c r="V353" s="3"/>
    </row>
    <row r="354" spans="3:22" x14ac:dyDescent="0.2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3"/>
      <c r="U354" s="3"/>
      <c r="V354" s="3"/>
    </row>
    <row r="355" spans="3:22" x14ac:dyDescent="0.2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3"/>
      <c r="U355" s="3"/>
      <c r="V355" s="3"/>
    </row>
    <row r="356" spans="3:22" x14ac:dyDescent="0.2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3"/>
      <c r="U356" s="3"/>
      <c r="V356" s="3"/>
    </row>
    <row r="357" spans="3:22" x14ac:dyDescent="0.2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3"/>
      <c r="U357" s="3"/>
      <c r="V357" s="3"/>
    </row>
    <row r="358" spans="3:22" x14ac:dyDescent="0.2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3"/>
      <c r="U358" s="3"/>
      <c r="V358" s="3"/>
    </row>
    <row r="359" spans="3:22" x14ac:dyDescent="0.2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3"/>
      <c r="U359" s="3"/>
      <c r="V359" s="3"/>
    </row>
    <row r="360" spans="3:22" x14ac:dyDescent="0.2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3"/>
      <c r="U360" s="3"/>
      <c r="V360" s="3"/>
    </row>
    <row r="361" spans="3:22" x14ac:dyDescent="0.2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3"/>
      <c r="U361" s="3"/>
      <c r="V361" s="3"/>
    </row>
    <row r="362" spans="3:22" x14ac:dyDescent="0.2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3"/>
      <c r="U362" s="3"/>
      <c r="V362" s="3"/>
    </row>
    <row r="363" spans="3:22" x14ac:dyDescent="0.2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3"/>
      <c r="U363" s="3"/>
      <c r="V363" s="3"/>
    </row>
    <row r="364" spans="3:22" x14ac:dyDescent="0.2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3"/>
      <c r="U364" s="3"/>
      <c r="V364" s="3"/>
    </row>
    <row r="365" spans="3:22" x14ac:dyDescent="0.2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3"/>
      <c r="U365" s="3"/>
      <c r="V365" s="3"/>
    </row>
    <row r="366" spans="3:22" x14ac:dyDescent="0.2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3"/>
      <c r="U366" s="3"/>
      <c r="V366" s="3"/>
    </row>
    <row r="367" spans="3:22" x14ac:dyDescent="0.2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3"/>
      <c r="U367" s="3"/>
      <c r="V367" s="3"/>
    </row>
    <row r="368" spans="3:22" x14ac:dyDescent="0.2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3"/>
      <c r="U368" s="3"/>
      <c r="V368" s="3"/>
    </row>
    <row r="369" spans="3:22" x14ac:dyDescent="0.2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3"/>
      <c r="U369" s="3"/>
      <c r="V369" s="3"/>
    </row>
    <row r="370" spans="3:22" x14ac:dyDescent="0.2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3"/>
      <c r="U370" s="3"/>
      <c r="V370" s="3"/>
    </row>
    <row r="371" spans="3:22" x14ac:dyDescent="0.2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3"/>
      <c r="U371" s="3"/>
      <c r="V371" s="3"/>
    </row>
    <row r="372" spans="3:22" x14ac:dyDescent="0.2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3"/>
      <c r="U372" s="3"/>
      <c r="V372" s="3"/>
    </row>
    <row r="373" spans="3:22" x14ac:dyDescent="0.2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3"/>
      <c r="U373" s="3"/>
      <c r="V373" s="3"/>
    </row>
    <row r="374" spans="3:22" x14ac:dyDescent="0.2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3"/>
      <c r="U374" s="3"/>
      <c r="V374" s="3"/>
    </row>
    <row r="375" spans="3:22" x14ac:dyDescent="0.2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3"/>
      <c r="U375" s="3"/>
      <c r="V375" s="3"/>
    </row>
    <row r="376" spans="3:22" x14ac:dyDescent="0.2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3"/>
      <c r="U376" s="3"/>
      <c r="V376" s="3"/>
    </row>
    <row r="377" spans="3:22" x14ac:dyDescent="0.2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3"/>
      <c r="U377" s="3"/>
      <c r="V377" s="3"/>
    </row>
    <row r="378" spans="3:22" x14ac:dyDescent="0.2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3"/>
      <c r="U378" s="3"/>
      <c r="V378" s="3"/>
    </row>
    <row r="379" spans="3:22" x14ac:dyDescent="0.2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3"/>
      <c r="U379" s="3"/>
      <c r="V379" s="3"/>
    </row>
    <row r="380" spans="3:22" x14ac:dyDescent="0.2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3"/>
      <c r="U380" s="3"/>
      <c r="V380" s="3"/>
    </row>
    <row r="381" spans="3:22" x14ac:dyDescent="0.2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3"/>
      <c r="U381" s="3"/>
      <c r="V381" s="3"/>
    </row>
    <row r="382" spans="3:22" x14ac:dyDescent="0.2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3"/>
      <c r="U382" s="3"/>
      <c r="V382" s="3"/>
    </row>
    <row r="383" spans="3:22" x14ac:dyDescent="0.2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3"/>
      <c r="U383" s="3"/>
      <c r="V383" s="3"/>
    </row>
    <row r="384" spans="3:22" x14ac:dyDescent="0.2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3"/>
      <c r="U384" s="3"/>
      <c r="V384" s="3"/>
    </row>
    <row r="385" spans="3:22" x14ac:dyDescent="0.2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3"/>
      <c r="U385" s="3"/>
      <c r="V385" s="3"/>
    </row>
    <row r="386" spans="3:22" x14ac:dyDescent="0.2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3"/>
      <c r="U386" s="3"/>
      <c r="V386" s="3"/>
    </row>
    <row r="387" spans="3:22" x14ac:dyDescent="0.2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3"/>
      <c r="U387" s="3"/>
      <c r="V387" s="3"/>
    </row>
    <row r="388" spans="3:22" x14ac:dyDescent="0.2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3"/>
      <c r="U388" s="3"/>
      <c r="V388" s="3"/>
    </row>
    <row r="389" spans="3:22" x14ac:dyDescent="0.2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3"/>
      <c r="U389" s="3"/>
      <c r="V389" s="3"/>
    </row>
    <row r="390" spans="3:22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3:22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</sheetData>
  <hyperlinks>
    <hyperlink ref="A1" location="Main!A1" display="Main" xr:uid="{82E8A513-BC04-4726-A1EA-F3279B7FDDC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2024-09-18T12:14:28Z</dcterms:created>
  <dcterms:modified xsi:type="dcterms:W3CDTF">2025-09-22T12:25:12Z</dcterms:modified>
</cp:coreProperties>
</file>