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A42CF14-2DDB-4470-BD46-3E3013F26700}" xr6:coauthVersionLast="47" xr6:coauthVersionMax="47" xr10:uidLastSave="{00000000-0000-0000-0000-000000000000}"/>
  <bookViews>
    <workbookView xWindow="19095" yWindow="0" windowWidth="19410" windowHeight="20925" activeTab="1" xr2:uid="{5CA27069-BA8E-4704-98A3-1B68BB8C6A2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U45" i="2"/>
  <c r="T45" i="2"/>
  <c r="S45" i="2"/>
  <c r="R45" i="2"/>
  <c r="Q45" i="2"/>
  <c r="U44" i="2"/>
  <c r="T44" i="2"/>
  <c r="S44" i="2"/>
  <c r="R44" i="2"/>
  <c r="Q44" i="2"/>
  <c r="U43" i="2"/>
  <c r="T43" i="2"/>
  <c r="S43" i="2"/>
  <c r="R43" i="2"/>
  <c r="Q43" i="2"/>
  <c r="U42" i="2"/>
  <c r="T42" i="2"/>
  <c r="S42" i="2"/>
  <c r="R42" i="2"/>
  <c r="Q42" i="2"/>
  <c r="U41" i="2"/>
  <c r="T41" i="2"/>
  <c r="S41" i="2"/>
  <c r="R41" i="2"/>
  <c r="Q41" i="2"/>
  <c r="U40" i="2"/>
  <c r="T40" i="2"/>
  <c r="S40" i="2"/>
  <c r="R40" i="2"/>
  <c r="Q40" i="2"/>
  <c r="U39" i="2"/>
  <c r="T39" i="2"/>
  <c r="S39" i="2"/>
  <c r="R39" i="2"/>
  <c r="Q39" i="2"/>
  <c r="V45" i="2"/>
  <c r="V44" i="2"/>
  <c r="V43" i="2"/>
  <c r="V42" i="2"/>
  <c r="V41" i="2"/>
  <c r="V40" i="2"/>
  <c r="V39" i="2"/>
  <c r="U38" i="2"/>
  <c r="T38" i="2"/>
  <c r="S38" i="2"/>
  <c r="R38" i="2"/>
  <c r="Q38" i="2"/>
  <c r="V38" i="2"/>
  <c r="U37" i="2"/>
  <c r="T37" i="2"/>
  <c r="S37" i="2"/>
  <c r="R37" i="2"/>
  <c r="Q37" i="2"/>
  <c r="V37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J45" i="2"/>
  <c r="J44" i="2"/>
  <c r="J43" i="2"/>
  <c r="J42" i="2"/>
  <c r="J41" i="2"/>
  <c r="J40" i="2"/>
  <c r="J39" i="2"/>
  <c r="I38" i="2"/>
  <c r="H38" i="2"/>
  <c r="G38" i="2"/>
  <c r="I37" i="2"/>
  <c r="H37" i="2"/>
  <c r="G37" i="2"/>
  <c r="J38" i="2"/>
  <c r="J37" i="2"/>
  <c r="V5" i="2"/>
  <c r="U5" i="2"/>
  <c r="T5" i="2"/>
  <c r="S5" i="2"/>
  <c r="R5" i="2"/>
  <c r="Q5" i="2"/>
  <c r="P5" i="2"/>
  <c r="C5" i="2"/>
  <c r="D5" i="2"/>
  <c r="E5" i="2"/>
  <c r="F5" i="2"/>
  <c r="G5" i="2"/>
  <c r="H5" i="2"/>
  <c r="I5" i="2"/>
  <c r="J5" i="2"/>
  <c r="I6" i="1"/>
  <c r="V46" i="2"/>
  <c r="V22" i="2"/>
  <c r="V21" i="2"/>
  <c r="V20" i="2"/>
  <c r="V19" i="2"/>
  <c r="V16" i="2"/>
  <c r="V47" i="2" s="1"/>
  <c r="J46" i="2"/>
  <c r="I46" i="2"/>
  <c r="H46" i="2"/>
  <c r="G46" i="2"/>
  <c r="P22" i="2"/>
  <c r="Q22" i="2"/>
  <c r="R22" i="2"/>
  <c r="S22" i="2"/>
  <c r="J16" i="2"/>
  <c r="J23" i="2" s="1"/>
  <c r="J26" i="2" s="1"/>
  <c r="J28" i="2" s="1"/>
  <c r="J30" i="2" s="1"/>
  <c r="J32" i="2" s="1"/>
  <c r="J34" i="2" s="1"/>
  <c r="I16" i="2"/>
  <c r="I23" i="2" s="1"/>
  <c r="I26" i="2" s="1"/>
  <c r="I28" i="2" s="1"/>
  <c r="I30" i="2" s="1"/>
  <c r="I32" i="2" s="1"/>
  <c r="I35" i="2" s="1"/>
  <c r="H16" i="2"/>
  <c r="H23" i="2" s="1"/>
  <c r="H26" i="2" s="1"/>
  <c r="H28" i="2" s="1"/>
  <c r="H30" i="2" s="1"/>
  <c r="H32" i="2" s="1"/>
  <c r="H49" i="2" s="1"/>
  <c r="G16" i="2"/>
  <c r="G23" i="2" s="1"/>
  <c r="G26" i="2" s="1"/>
  <c r="G28" i="2" s="1"/>
  <c r="G30" i="2" s="1"/>
  <c r="G32" i="2" s="1"/>
  <c r="G35" i="2" s="1"/>
  <c r="F16" i="2"/>
  <c r="F23" i="2" s="1"/>
  <c r="F26" i="2" s="1"/>
  <c r="F28" i="2" s="1"/>
  <c r="F30" i="2" s="1"/>
  <c r="F32" i="2" s="1"/>
  <c r="F35" i="2" s="1"/>
  <c r="E16" i="2"/>
  <c r="E23" i="2" s="1"/>
  <c r="E26" i="2" s="1"/>
  <c r="E28" i="2" s="1"/>
  <c r="E30" i="2" s="1"/>
  <c r="E32" i="2" s="1"/>
  <c r="E49" i="2" s="1"/>
  <c r="D16" i="2"/>
  <c r="D23" i="2" s="1"/>
  <c r="D26" i="2" s="1"/>
  <c r="D28" i="2" s="1"/>
  <c r="D30" i="2" s="1"/>
  <c r="D32" i="2" s="1"/>
  <c r="D49" i="2" s="1"/>
  <c r="C16" i="2"/>
  <c r="C23" i="2" s="1"/>
  <c r="C26" i="2" s="1"/>
  <c r="C28" i="2" s="1"/>
  <c r="C30" i="2" s="1"/>
  <c r="C32" i="2" s="1"/>
  <c r="C35" i="2" s="1"/>
  <c r="T46" i="2"/>
  <c r="S46" i="2"/>
  <c r="R46" i="2"/>
  <c r="Q46" i="2"/>
  <c r="U46" i="2"/>
  <c r="T22" i="2"/>
  <c r="U22" i="2"/>
  <c r="T16" i="2"/>
  <c r="S16" i="2"/>
  <c r="R16" i="2"/>
  <c r="R47" i="2" s="1"/>
  <c r="Q16" i="2"/>
  <c r="Q47" i="2" s="1"/>
  <c r="P16" i="2"/>
  <c r="P47" i="2" s="1"/>
  <c r="U16" i="2"/>
  <c r="U47" i="2" s="1"/>
  <c r="I4" i="1"/>
  <c r="I7" i="1" s="1"/>
  <c r="T23" i="2" l="1"/>
  <c r="T26" i="2" s="1"/>
  <c r="V26" i="2"/>
  <c r="V23" i="2"/>
  <c r="V48" i="2" s="1"/>
  <c r="C50" i="2"/>
  <c r="C47" i="2"/>
  <c r="C48" i="2"/>
  <c r="D35" i="2"/>
  <c r="G49" i="2"/>
  <c r="F50" i="2"/>
  <c r="I47" i="2"/>
  <c r="F49" i="2"/>
  <c r="E50" i="2"/>
  <c r="G50" i="2"/>
  <c r="J47" i="2"/>
  <c r="I48" i="2"/>
  <c r="J48" i="2"/>
  <c r="I49" i="2"/>
  <c r="S23" i="2"/>
  <c r="S48" i="2" s="1"/>
  <c r="J49" i="2"/>
  <c r="I50" i="2"/>
  <c r="U23" i="2"/>
  <c r="U48" i="2" s="1"/>
  <c r="J50" i="2"/>
  <c r="R23" i="2"/>
  <c r="R26" i="2" s="1"/>
  <c r="R50" i="2" s="1"/>
  <c r="E47" i="2"/>
  <c r="F47" i="2"/>
  <c r="G47" i="2"/>
  <c r="E48" i="2"/>
  <c r="E35" i="2"/>
  <c r="F48" i="2"/>
  <c r="G48" i="2"/>
  <c r="H35" i="2"/>
  <c r="C49" i="2"/>
  <c r="D50" i="2"/>
  <c r="D47" i="2"/>
  <c r="D48" i="2"/>
  <c r="H50" i="2"/>
  <c r="H47" i="2"/>
  <c r="H48" i="2"/>
  <c r="P23" i="2"/>
  <c r="P48" i="2" s="1"/>
  <c r="Q23" i="2"/>
  <c r="Q48" i="2" s="1"/>
  <c r="S47" i="2"/>
  <c r="T47" i="2"/>
  <c r="T48" i="2" l="1"/>
  <c r="U26" i="2"/>
  <c r="U28" i="2" s="1"/>
  <c r="U30" i="2" s="1"/>
  <c r="U32" i="2" s="1"/>
  <c r="U34" i="2" s="1"/>
  <c r="V50" i="2"/>
  <c r="V28" i="2"/>
  <c r="V30" i="2" s="1"/>
  <c r="V32" i="2" s="1"/>
  <c r="S26" i="2"/>
  <c r="S50" i="2" s="1"/>
  <c r="R28" i="2"/>
  <c r="R30" i="2" s="1"/>
  <c r="R32" i="2" s="1"/>
  <c r="R35" i="2" s="1"/>
  <c r="R48" i="2"/>
  <c r="P26" i="2"/>
  <c r="P50" i="2" s="1"/>
  <c r="Q26" i="2"/>
  <c r="Q28" i="2" s="1"/>
  <c r="Q30" i="2" s="1"/>
  <c r="Q32" i="2" s="1"/>
  <c r="S28" i="2"/>
  <c r="S30" i="2" s="1"/>
  <c r="S32" i="2" s="1"/>
  <c r="S49" i="2" s="1"/>
  <c r="R49" i="2"/>
  <c r="T28" i="2"/>
  <c r="T30" i="2" s="1"/>
  <c r="T32" i="2" s="1"/>
  <c r="T50" i="2"/>
  <c r="V49" i="2" l="1"/>
  <c r="V34" i="2"/>
  <c r="U50" i="2"/>
  <c r="P28" i="2"/>
  <c r="P30" i="2" s="1"/>
  <c r="P32" i="2" s="1"/>
  <c r="P49" i="2" s="1"/>
  <c r="T49" i="2"/>
  <c r="T35" i="2"/>
  <c r="U49" i="2"/>
  <c r="Q50" i="2"/>
  <c r="Q49" i="2"/>
  <c r="Q35" i="2"/>
  <c r="S35" i="2"/>
  <c r="P35" i="2" l="1"/>
</calcChain>
</file>

<file path=xl/sharedStrings.xml><?xml version="1.0" encoding="utf-8"?>
<sst xmlns="http://schemas.openxmlformats.org/spreadsheetml/2006/main" count="81" uniqueCount="77">
  <si>
    <t>Adidas</t>
  </si>
  <si>
    <t>Numbers in MM EUR</t>
  </si>
  <si>
    <t>Price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</si>
  <si>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</si>
  <si>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</si>
  <si>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</si>
  <si>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</si>
  <si>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</si>
  <si>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</si>
  <si>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</si>
  <si>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</si>
  <si>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</si>
  <si>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</si>
  <si>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</si>
  <si>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</si>
  <si>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</si>
  <si>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</si>
  <si>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</si>
  <si>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</si>
  <si>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</si>
  <si>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</si>
  <si>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</si>
  <si>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</si>
  <si>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</si>
  <si>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</si>
  <si>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</si>
  <si>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License &amp; Provision Contracts</t>
  </si>
  <si>
    <t>Other</t>
  </si>
  <si>
    <t>Marketing Expenses</t>
  </si>
  <si>
    <t>Administrative Expenses</t>
  </si>
  <si>
    <t>Sales Expenses</t>
  </si>
  <si>
    <t>Operating Profit</t>
  </si>
  <si>
    <t>Other Income</t>
  </si>
  <si>
    <t>Interest Income</t>
  </si>
  <si>
    <t>Interest Expense</t>
  </si>
  <si>
    <t>Pretax Income</t>
  </si>
  <si>
    <t>Income Tax Expense</t>
  </si>
  <si>
    <t>Net Income</t>
  </si>
  <si>
    <t>Net Income from Continued Operations</t>
  </si>
  <si>
    <t>Income from Discontinued Operations</t>
  </si>
  <si>
    <t>Income Attrituble to Minorities</t>
  </si>
  <si>
    <t>Net Income to Equity</t>
  </si>
  <si>
    <t>Revenue Growth</t>
  </si>
  <si>
    <t>Gross Margin</t>
  </si>
  <si>
    <t>Operating Margin</t>
  </si>
  <si>
    <t>Tax Rate</t>
  </si>
  <si>
    <t>Net Margin</t>
  </si>
  <si>
    <t>Shares</t>
  </si>
  <si>
    <t>EPS</t>
  </si>
  <si>
    <t>IR</t>
  </si>
  <si>
    <t>ADS</t>
  </si>
  <si>
    <t>Concept Stores</t>
  </si>
  <si>
    <t>Factory Outlets</t>
  </si>
  <si>
    <t>Total Stores</t>
  </si>
  <si>
    <t xml:space="preserve">CEO: </t>
  </si>
  <si>
    <t>Emplyoee Count: 62.035</t>
  </si>
  <si>
    <t>Bjorn Gulden</t>
  </si>
  <si>
    <t>Europe Revenue</t>
  </si>
  <si>
    <t>North America Revenue</t>
  </si>
  <si>
    <t>China Revenue</t>
  </si>
  <si>
    <t>Concept Store Growth</t>
  </si>
  <si>
    <t>Outlets Growth</t>
  </si>
  <si>
    <t>Europe Growth</t>
  </si>
  <si>
    <t>North America Growth</t>
  </si>
  <si>
    <t>China Growth</t>
  </si>
  <si>
    <t>Emerging Markets Growth</t>
  </si>
  <si>
    <t>Emerging Market Revenue</t>
  </si>
  <si>
    <t>Shoe Revenue</t>
  </si>
  <si>
    <t>Appereal Revenue</t>
  </si>
  <si>
    <t>Accessoires &amp; Equipment</t>
  </si>
  <si>
    <t>Shoe Growth</t>
  </si>
  <si>
    <t>Appereal Growth</t>
  </si>
  <si>
    <t>Accessoires Growth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</si>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</sst>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2" applyFont="1"/>
    <xf numFmtId="3" fontId="0" fillId="0" borderId="0" xfId="0" applyNumberFormat="1"/>
    <xf numFmtId="0" fontId="4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idas-group.com/de/investoren/uberbli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B125-5721-48E0-B2EE-531517EC3DD6}">
  <dimension ref="A1:J10"/>
  <sheetViews>
    <sheetView zoomScale="200" zoomScaleNormal="200" workbookViewId="0">
      <selection activeCell="I3" sqref="I3"/>
    </sheetView>
  </sheetViews>
  <sheetFormatPr defaultRowHeight="15" x14ac:dyDescent="0.25"/>
  <cols>
    <col min="1" max="1" width="3.5703125" customWidth="1"/>
    <col min="6" max="6" width="9.140625" style="7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201.7</v>
      </c>
    </row>
    <row r="3" spans="1:10" x14ac:dyDescent="0.25">
      <c r="H3" t="s">
        <v>47</v>
      </c>
      <c r="I3" s="4">
        <v>178.54908399999999</v>
      </c>
      <c r="J3" s="3" t="s">
        <v>73</v>
      </c>
    </row>
    <row r="4" spans="1:10" x14ac:dyDescent="0.25">
      <c r="B4" s="2" t="s">
        <v>49</v>
      </c>
      <c r="H4" t="s">
        <v>3</v>
      </c>
      <c r="I4" s="6">
        <f>I2*I3</f>
        <v>36013.350242799999</v>
      </c>
    </row>
    <row r="5" spans="1:10" x14ac:dyDescent="0.25">
      <c r="B5" t="s">
        <v>50</v>
      </c>
      <c r="H5" t="s">
        <v>4</v>
      </c>
      <c r="I5" s="6">
        <v>2455</v>
      </c>
      <c r="J5" s="3" t="s">
        <v>73</v>
      </c>
    </row>
    <row r="6" spans="1:10" x14ac:dyDescent="0.25">
      <c r="H6" t="s">
        <v>5</v>
      </c>
      <c r="I6" s="6">
        <f>570+1915</f>
        <v>2485</v>
      </c>
      <c r="J6" s="3" t="s">
        <v>73</v>
      </c>
    </row>
    <row r="7" spans="1:10" x14ac:dyDescent="0.25">
      <c r="H7" t="s">
        <v>6</v>
      </c>
      <c r="I7" s="6">
        <f>I4-I5+I6</f>
        <v>36043.350242799999</v>
      </c>
    </row>
    <row r="9" spans="1:10" x14ac:dyDescent="0.25">
      <c r="H9" t="s">
        <v>54</v>
      </c>
      <c r="I9" t="s">
        <v>56</v>
      </c>
    </row>
    <row r="10" spans="1:10" x14ac:dyDescent="0.25">
      <c r="H10" t="s">
        <v>55</v>
      </c>
    </row>
  </sheetData>
  <hyperlinks>
    <hyperlink ref="B4" r:id="rId1" display="Investors " xr:uid="{42EB71BD-2A6A-4C2A-A8AD-49D079DBEB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AFDA6-8DF7-49F6-9902-DB49A0E15CEA}">
  <dimension ref="A1:AC267"/>
  <sheetViews>
    <sheetView tabSelected="1"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K20" sqref="K20"/>
    </sheetView>
  </sheetViews>
  <sheetFormatPr defaultRowHeight="15" x14ac:dyDescent="0.25"/>
  <cols>
    <col min="1" max="1" width="4.7109375" bestFit="1" customWidth="1"/>
    <col min="2" max="2" width="32.7109375" bestFit="1" customWidth="1"/>
  </cols>
  <sheetData>
    <row r="1" spans="1:29" x14ac:dyDescent="0.25">
      <c r="A1" s="2" t="s">
        <v>7</v>
      </c>
    </row>
    <row r="2" spans="1:29" x14ac:dyDescent="0.25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73</v>
      </c>
      <c r="L2" s="3" t="s">
        <v>74</v>
      </c>
      <c r="M2" s="3" t="s">
        <v>75</v>
      </c>
      <c r="N2" s="3" t="s">
        <v>76</v>
      </c>
      <c r="O2" s="3"/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</row>
    <row r="3" spans="1:29" x14ac:dyDescent="0.25">
      <c r="B3" t="s">
        <v>51</v>
      </c>
      <c r="C3" s="9">
        <v>809</v>
      </c>
      <c r="D3" s="9">
        <v>806</v>
      </c>
      <c r="E3" s="9">
        <v>795</v>
      </c>
      <c r="F3" s="9">
        <v>832</v>
      </c>
      <c r="G3" s="9">
        <v>821</v>
      </c>
      <c r="H3" s="9">
        <v>806</v>
      </c>
      <c r="I3" s="9">
        <v>823</v>
      </c>
      <c r="J3" s="9">
        <v>838</v>
      </c>
      <c r="K3" s="9"/>
      <c r="L3" s="9"/>
      <c r="M3" s="9"/>
      <c r="N3" s="9"/>
      <c r="O3" s="9"/>
      <c r="P3" s="9"/>
      <c r="Q3" s="9"/>
      <c r="R3" s="9"/>
      <c r="S3" s="9"/>
      <c r="T3" s="9"/>
      <c r="U3" s="9">
        <v>832</v>
      </c>
      <c r="V3" s="9">
        <v>838</v>
      </c>
      <c r="W3" s="9"/>
      <c r="X3" s="9"/>
      <c r="Y3" s="9"/>
      <c r="Z3" s="9"/>
      <c r="AA3" s="9"/>
    </row>
    <row r="4" spans="1:29" x14ac:dyDescent="0.25">
      <c r="B4" t="s">
        <v>52</v>
      </c>
      <c r="C4" s="9">
        <v>997</v>
      </c>
      <c r="D4" s="9">
        <v>1062</v>
      </c>
      <c r="E4" s="9">
        <v>1095</v>
      </c>
      <c r="F4" s="9">
        <v>1031</v>
      </c>
      <c r="G4" s="9">
        <v>1046</v>
      </c>
      <c r="H4" s="9">
        <v>1062</v>
      </c>
      <c r="I4" s="9">
        <v>1078</v>
      </c>
      <c r="J4" s="9">
        <v>1095</v>
      </c>
      <c r="K4" s="9"/>
      <c r="L4" s="9"/>
      <c r="M4" s="9"/>
      <c r="N4" s="9"/>
      <c r="O4" s="9"/>
      <c r="P4" s="9"/>
      <c r="Q4" s="9"/>
      <c r="R4" s="9"/>
      <c r="S4" s="9"/>
      <c r="T4" s="9"/>
      <c r="U4" s="9">
        <v>1031</v>
      </c>
      <c r="V4" s="9">
        <v>1095</v>
      </c>
      <c r="W4" s="9"/>
      <c r="X4" s="9"/>
      <c r="Y4" s="9"/>
      <c r="Z4" s="9"/>
      <c r="AA4" s="9"/>
    </row>
    <row r="5" spans="1:29" x14ac:dyDescent="0.25">
      <c r="B5" t="s">
        <v>53</v>
      </c>
      <c r="C5" s="9">
        <f t="shared" ref="C5:J5" si="0">+C3+C4</f>
        <v>1806</v>
      </c>
      <c r="D5" s="9">
        <f t="shared" si="0"/>
        <v>1868</v>
      </c>
      <c r="E5" s="9">
        <f t="shared" si="0"/>
        <v>1890</v>
      </c>
      <c r="F5" s="9">
        <f t="shared" si="0"/>
        <v>1863</v>
      </c>
      <c r="G5" s="9">
        <f t="shared" si="0"/>
        <v>1867</v>
      </c>
      <c r="H5" s="9">
        <f t="shared" si="0"/>
        <v>1868</v>
      </c>
      <c r="I5" s="9">
        <f t="shared" si="0"/>
        <v>1901</v>
      </c>
      <c r="J5" s="9">
        <f t="shared" si="0"/>
        <v>1933</v>
      </c>
      <c r="K5" s="9"/>
      <c r="L5" s="9"/>
      <c r="M5" s="9"/>
      <c r="N5" s="9"/>
      <c r="O5" s="9"/>
      <c r="P5" s="9">
        <f t="shared" ref="P5:V5" si="1">+P3+P4</f>
        <v>0</v>
      </c>
      <c r="Q5" s="9">
        <f t="shared" si="1"/>
        <v>0</v>
      </c>
      <c r="R5" s="9">
        <f t="shared" si="1"/>
        <v>0</v>
      </c>
      <c r="S5" s="9">
        <f t="shared" si="1"/>
        <v>0</v>
      </c>
      <c r="T5" s="9">
        <f t="shared" si="1"/>
        <v>0</v>
      </c>
      <c r="U5" s="9">
        <f t="shared" si="1"/>
        <v>1863</v>
      </c>
      <c r="V5" s="9">
        <f t="shared" si="1"/>
        <v>1933</v>
      </c>
      <c r="W5" s="9"/>
      <c r="X5" s="9"/>
      <c r="Y5" s="9"/>
      <c r="Z5" s="9"/>
      <c r="AA5" s="9"/>
    </row>
    <row r="6" spans="1:29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x14ac:dyDescent="0.25">
      <c r="B7" t="s">
        <v>57</v>
      </c>
      <c r="C7" s="9">
        <v>1509</v>
      </c>
      <c r="D7" s="9">
        <v>1592</v>
      </c>
      <c r="E7" s="9">
        <v>1812</v>
      </c>
      <c r="F7" s="9">
        <v>1389</v>
      </c>
      <c r="G7" s="9">
        <v>1733</v>
      </c>
      <c r="H7" s="9">
        <v>1912</v>
      </c>
      <c r="I7" s="9">
        <v>2152</v>
      </c>
      <c r="J7" s="9">
        <v>1754</v>
      </c>
      <c r="K7" s="9"/>
      <c r="L7" s="9"/>
      <c r="M7" s="9"/>
      <c r="N7" s="9"/>
      <c r="O7" s="9"/>
      <c r="P7" s="9"/>
      <c r="Q7" s="9"/>
      <c r="R7" s="9"/>
      <c r="S7" s="9"/>
      <c r="T7" s="9"/>
      <c r="U7" s="9">
        <v>6302</v>
      </c>
      <c r="V7" s="9">
        <v>7551</v>
      </c>
      <c r="W7" s="9"/>
      <c r="X7" s="9"/>
      <c r="Y7" s="9"/>
      <c r="Z7" s="9"/>
      <c r="AA7" s="9"/>
      <c r="AB7" s="9"/>
      <c r="AC7" s="9"/>
    </row>
    <row r="8" spans="1:29" x14ac:dyDescent="0.25">
      <c r="B8" t="s">
        <v>58</v>
      </c>
      <c r="C8" s="9">
        <v>1177</v>
      </c>
      <c r="D8" s="9">
        <v>1399</v>
      </c>
      <c r="E8" s="9">
        <v>1484</v>
      </c>
      <c r="F8" s="9">
        <v>1159</v>
      </c>
      <c r="G8" s="9">
        <v>1122</v>
      </c>
      <c r="H8" s="9">
        <v>1302</v>
      </c>
      <c r="I8" s="9">
        <v>1362</v>
      </c>
      <c r="J8" s="9">
        <v>1342</v>
      </c>
      <c r="K8" s="9"/>
      <c r="L8" s="9"/>
      <c r="M8" s="9"/>
      <c r="N8" s="9"/>
      <c r="O8" s="9"/>
      <c r="P8" s="9"/>
      <c r="Q8" s="9"/>
      <c r="R8" s="9"/>
      <c r="S8" s="9"/>
      <c r="T8" s="9"/>
      <c r="U8" s="9">
        <v>5219</v>
      </c>
      <c r="V8" s="9">
        <v>5128</v>
      </c>
      <c r="W8" s="9"/>
      <c r="X8" s="9"/>
      <c r="Y8" s="9"/>
      <c r="Z8" s="9"/>
      <c r="AA8" s="9"/>
      <c r="AB8" s="9"/>
      <c r="AC8" s="9"/>
    </row>
    <row r="9" spans="1:29" x14ac:dyDescent="0.25">
      <c r="B9" t="s">
        <v>59</v>
      </c>
      <c r="C9" s="9">
        <v>884</v>
      </c>
      <c r="D9" s="9">
        <v>766</v>
      </c>
      <c r="E9" s="9">
        <v>870</v>
      </c>
      <c r="F9" s="9">
        <v>670</v>
      </c>
      <c r="G9" s="9">
        <v>897</v>
      </c>
      <c r="H9" s="9">
        <v>822</v>
      </c>
      <c r="I9" s="9">
        <v>946</v>
      </c>
      <c r="J9" s="9">
        <v>794</v>
      </c>
      <c r="K9" s="9"/>
      <c r="L9" s="9"/>
      <c r="M9" s="9"/>
      <c r="N9" s="9"/>
      <c r="O9" s="9"/>
      <c r="P9" s="9"/>
      <c r="Q9" s="9"/>
      <c r="R9" s="9"/>
      <c r="S9" s="9"/>
      <c r="T9" s="9"/>
      <c r="U9" s="9">
        <v>3190</v>
      </c>
      <c r="V9" s="9">
        <v>3459</v>
      </c>
      <c r="W9" s="9"/>
      <c r="X9" s="9"/>
      <c r="Y9" s="9"/>
      <c r="Z9" s="9"/>
      <c r="AA9" s="9"/>
      <c r="AB9" s="9"/>
      <c r="AC9" s="9"/>
    </row>
    <row r="10" spans="1:29" x14ac:dyDescent="0.25">
      <c r="B10" t="s">
        <v>66</v>
      </c>
      <c r="C10" s="9">
        <v>672</v>
      </c>
      <c r="D10" s="9">
        <v>600</v>
      </c>
      <c r="E10" s="9">
        <v>834</v>
      </c>
      <c r="F10" s="9">
        <v>744</v>
      </c>
      <c r="G10" s="9">
        <v>712</v>
      </c>
      <c r="H10" s="9">
        <v>749</v>
      </c>
      <c r="I10" s="9">
        <v>910</v>
      </c>
      <c r="J10" s="9">
        <v>940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>
        <v>2850</v>
      </c>
      <c r="V10" s="9">
        <v>3310</v>
      </c>
      <c r="W10" s="9"/>
      <c r="X10" s="9"/>
      <c r="Y10" s="9"/>
      <c r="Z10" s="9"/>
      <c r="AA10" s="9"/>
      <c r="AB10" s="9"/>
      <c r="AC10" s="9"/>
    </row>
    <row r="11" spans="1:29" x14ac:dyDescent="0.25">
      <c r="B11" t="s">
        <v>67</v>
      </c>
      <c r="C11" s="9">
        <v>3023</v>
      </c>
      <c r="D11" s="9">
        <v>3102</v>
      </c>
      <c r="E11" s="9">
        <v>3421</v>
      </c>
      <c r="F11" s="9">
        <v>2538</v>
      </c>
      <c r="G11" s="9">
        <v>3239</v>
      </c>
      <c r="H11" s="9">
        <v>3573</v>
      </c>
      <c r="I11" s="9">
        <v>3773</v>
      </c>
      <c r="J11" s="9">
        <v>3390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>
        <v>12083</v>
      </c>
      <c r="V11" s="9">
        <v>13975</v>
      </c>
      <c r="W11" s="9"/>
      <c r="X11" s="9"/>
      <c r="Y11" s="9"/>
      <c r="Z11" s="9"/>
      <c r="AA11" s="9"/>
      <c r="AB11" s="9"/>
      <c r="AC11" s="9"/>
    </row>
    <row r="12" spans="1:29" x14ac:dyDescent="0.25">
      <c r="B12" t="s">
        <v>68</v>
      </c>
      <c r="C12" s="9">
        <v>1911</v>
      </c>
      <c r="D12" s="9">
        <v>1836</v>
      </c>
      <c r="E12" s="9">
        <v>2188</v>
      </c>
      <c r="F12" s="9">
        <v>1992</v>
      </c>
      <c r="G12" s="9">
        <v>1885</v>
      </c>
      <c r="H12" s="9">
        <v>1892</v>
      </c>
      <c r="I12" s="9">
        <v>2245</v>
      </c>
      <c r="J12" s="9">
        <v>2194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v>7856</v>
      </c>
      <c r="V12" s="9">
        <v>8216</v>
      </c>
      <c r="W12" s="9"/>
      <c r="X12" s="9"/>
      <c r="Y12" s="9"/>
      <c r="Z12" s="9"/>
      <c r="AA12" s="9"/>
      <c r="AB12" s="9"/>
      <c r="AC12" s="9"/>
    </row>
    <row r="13" spans="1:29" x14ac:dyDescent="0.25">
      <c r="B13" t="s">
        <v>69</v>
      </c>
      <c r="C13" s="9">
        <v>340</v>
      </c>
      <c r="D13" s="9">
        <v>405</v>
      </c>
      <c r="E13" s="9">
        <v>390</v>
      </c>
      <c r="F13" s="9">
        <v>352</v>
      </c>
      <c r="G13" s="9">
        <v>328</v>
      </c>
      <c r="H13" s="9">
        <v>370</v>
      </c>
      <c r="I13" s="9">
        <v>421</v>
      </c>
      <c r="J13" s="9">
        <v>380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>
        <v>1488</v>
      </c>
      <c r="V13" s="9">
        <v>1499</v>
      </c>
      <c r="W13" s="9"/>
      <c r="X13" s="9"/>
      <c r="Y13" s="9"/>
      <c r="Z13" s="9"/>
      <c r="AA13" s="9"/>
      <c r="AB13" s="9"/>
      <c r="AC13" s="9"/>
    </row>
    <row r="14" spans="1:29" x14ac:dyDescent="0.25">
      <c r="B14" s="8" t="s">
        <v>23</v>
      </c>
      <c r="C14" s="8">
        <v>5274</v>
      </c>
      <c r="D14" s="8">
        <v>5343</v>
      </c>
      <c r="E14" s="8">
        <v>5999</v>
      </c>
      <c r="F14" s="8">
        <v>4812</v>
      </c>
      <c r="G14" s="8">
        <v>5458</v>
      </c>
      <c r="H14" s="8">
        <v>5822</v>
      </c>
      <c r="I14" s="8">
        <v>6438</v>
      </c>
      <c r="J14" s="8">
        <v>5965</v>
      </c>
      <c r="K14" s="8">
        <v>6153</v>
      </c>
      <c r="L14" s="8"/>
      <c r="M14" s="8"/>
      <c r="N14" s="8"/>
      <c r="O14" s="8"/>
      <c r="P14" s="8">
        <v>21915</v>
      </c>
      <c r="Q14" s="8">
        <v>23640</v>
      </c>
      <c r="R14" s="8">
        <v>18435</v>
      </c>
      <c r="S14" s="8">
        <v>21234</v>
      </c>
      <c r="T14" s="8">
        <v>22511</v>
      </c>
      <c r="U14" s="8">
        <v>21427</v>
      </c>
      <c r="V14" s="8">
        <v>23683</v>
      </c>
      <c r="W14" s="9"/>
      <c r="X14" s="9"/>
      <c r="Y14" s="9"/>
      <c r="Z14" s="9"/>
      <c r="AA14" s="9"/>
      <c r="AB14" s="9"/>
    </row>
    <row r="15" spans="1:29" x14ac:dyDescent="0.25">
      <c r="B15" s="9" t="s">
        <v>24</v>
      </c>
      <c r="C15" s="9">
        <v>2911</v>
      </c>
      <c r="D15" s="9">
        <v>2625</v>
      </c>
      <c r="E15" s="9">
        <v>3044</v>
      </c>
      <c r="F15" s="9">
        <v>2664</v>
      </c>
      <c r="G15" s="9">
        <v>2662</v>
      </c>
      <c r="H15" s="9">
        <v>2863</v>
      </c>
      <c r="I15" s="9">
        <v>3137</v>
      </c>
      <c r="J15" s="9">
        <v>2995</v>
      </c>
      <c r="K15" s="9">
        <v>2948</v>
      </c>
      <c r="L15" s="9"/>
      <c r="M15" s="9"/>
      <c r="N15" s="9"/>
      <c r="O15" s="9"/>
      <c r="P15" s="9">
        <v>10552</v>
      </c>
      <c r="Q15" s="9">
        <v>11347</v>
      </c>
      <c r="R15" s="9">
        <v>9213</v>
      </c>
      <c r="S15" s="9">
        <v>10469</v>
      </c>
      <c r="T15" s="9">
        <v>11867</v>
      </c>
      <c r="U15" s="9">
        <v>11244</v>
      </c>
      <c r="V15" s="9">
        <v>11658</v>
      </c>
      <c r="W15" s="9"/>
      <c r="X15" s="9"/>
      <c r="Y15" s="9"/>
      <c r="Z15" s="9"/>
      <c r="AA15" s="9"/>
      <c r="AB15" s="9"/>
    </row>
    <row r="16" spans="1:29" x14ac:dyDescent="0.25">
      <c r="B16" s="9" t="s">
        <v>25</v>
      </c>
      <c r="C16" s="9">
        <f t="shared" ref="C16" si="2">C14-C15</f>
        <v>2363</v>
      </c>
      <c r="D16" s="9">
        <f t="shared" ref="D16" si="3">D14-D15</f>
        <v>2718</v>
      </c>
      <c r="E16" s="9">
        <f t="shared" ref="E16" si="4">E14-E15</f>
        <v>2955</v>
      </c>
      <c r="F16" s="9">
        <f t="shared" ref="F16" si="5">F14-F15</f>
        <v>2148</v>
      </c>
      <c r="G16" s="9">
        <f t="shared" ref="G16" si="6">G14-G15</f>
        <v>2796</v>
      </c>
      <c r="H16" s="9">
        <f t="shared" ref="H16" si="7">H14-H15</f>
        <v>2959</v>
      </c>
      <c r="I16" s="9">
        <f t="shared" ref="I16" si="8">I14-I15</f>
        <v>3301</v>
      </c>
      <c r="J16" s="9">
        <f t="shared" ref="J16:K16" si="9">J14-J15</f>
        <v>2970</v>
      </c>
      <c r="K16" s="9">
        <f t="shared" si="9"/>
        <v>3205</v>
      </c>
      <c r="L16" s="9"/>
      <c r="M16" s="9"/>
      <c r="N16" s="9"/>
      <c r="O16" s="9"/>
      <c r="P16" s="9">
        <f t="shared" ref="P16:T16" si="10">P14-P15</f>
        <v>11363</v>
      </c>
      <c r="Q16" s="9">
        <f t="shared" si="10"/>
        <v>12293</v>
      </c>
      <c r="R16" s="9">
        <f t="shared" si="10"/>
        <v>9222</v>
      </c>
      <c r="S16" s="9">
        <f t="shared" si="10"/>
        <v>10765</v>
      </c>
      <c r="T16" s="9">
        <f t="shared" si="10"/>
        <v>10644</v>
      </c>
      <c r="U16" s="9">
        <f>U14-U15</f>
        <v>10183</v>
      </c>
      <c r="V16" s="9">
        <f>V14-V15</f>
        <v>12025</v>
      </c>
      <c r="W16" s="9"/>
      <c r="X16" s="9"/>
      <c r="Y16" s="9"/>
      <c r="Z16" s="9"/>
      <c r="AA16" s="9"/>
      <c r="AB16" s="9"/>
    </row>
    <row r="17" spans="2:28" x14ac:dyDescent="0.25">
      <c r="B17" s="9" t="s">
        <v>26</v>
      </c>
      <c r="C17" s="9">
        <v>25</v>
      </c>
      <c r="D17" s="9">
        <v>21</v>
      </c>
      <c r="E17" s="9">
        <v>20</v>
      </c>
      <c r="F17" s="9">
        <v>17</v>
      </c>
      <c r="G17" s="9">
        <v>17</v>
      </c>
      <c r="H17" s="9">
        <v>19</v>
      </c>
      <c r="I17" s="9">
        <v>20</v>
      </c>
      <c r="J17" s="9">
        <v>26</v>
      </c>
      <c r="K17" s="9">
        <v>19</v>
      </c>
      <c r="L17" s="9"/>
      <c r="M17" s="9"/>
      <c r="N17" s="9"/>
      <c r="O17" s="9"/>
      <c r="P17" s="9">
        <v>129</v>
      </c>
      <c r="Q17" s="9">
        <v>154</v>
      </c>
      <c r="R17" s="9">
        <v>61</v>
      </c>
      <c r="S17" s="9">
        <v>86</v>
      </c>
      <c r="T17" s="9">
        <v>112</v>
      </c>
      <c r="U17" s="9">
        <v>83</v>
      </c>
      <c r="V17" s="9">
        <v>81</v>
      </c>
      <c r="W17" s="9"/>
      <c r="X17" s="9"/>
      <c r="Y17" s="9"/>
      <c r="Z17" s="9"/>
      <c r="AA17" s="9"/>
      <c r="AB17" s="9"/>
    </row>
    <row r="18" spans="2:28" x14ac:dyDescent="0.25">
      <c r="B18" s="9" t="s">
        <v>32</v>
      </c>
      <c r="C18" s="9">
        <v>39</v>
      </c>
      <c r="D18" s="9">
        <v>18</v>
      </c>
      <c r="E18" s="9">
        <v>5</v>
      </c>
      <c r="F18" s="9">
        <v>10</v>
      </c>
      <c r="G18" s="9">
        <v>2</v>
      </c>
      <c r="H18" s="9">
        <v>6</v>
      </c>
      <c r="I18" s="9">
        <v>113</v>
      </c>
      <c r="J18" s="9">
        <v>53</v>
      </c>
      <c r="K18" s="9">
        <v>1</v>
      </c>
      <c r="L18" s="9"/>
      <c r="M18" s="9"/>
      <c r="N18" s="9"/>
      <c r="O18" s="9"/>
      <c r="P18" s="9">
        <v>48</v>
      </c>
      <c r="Q18" s="9">
        <v>56</v>
      </c>
      <c r="R18" s="9">
        <v>42</v>
      </c>
      <c r="S18" s="9">
        <v>28</v>
      </c>
      <c r="T18" s="9">
        <v>173</v>
      </c>
      <c r="U18" s="9">
        <v>71</v>
      </c>
      <c r="V18" s="9">
        <v>174</v>
      </c>
      <c r="W18" s="9"/>
      <c r="X18" s="9"/>
      <c r="Y18" s="9"/>
      <c r="Z18" s="9"/>
      <c r="AA18" s="9"/>
      <c r="AB18" s="9"/>
    </row>
    <row r="19" spans="2:28" x14ac:dyDescent="0.25">
      <c r="B19" s="9" t="s">
        <v>28</v>
      </c>
      <c r="C19" s="9">
        <v>601</v>
      </c>
      <c r="D19" s="9">
        <v>617</v>
      </c>
      <c r="E19" s="9">
        <v>644</v>
      </c>
      <c r="F19" s="9">
        <v>0</v>
      </c>
      <c r="G19" s="9">
        <v>657</v>
      </c>
      <c r="H19" s="9">
        <v>707</v>
      </c>
      <c r="I19" s="9">
        <v>724</v>
      </c>
      <c r="J19" s="9">
        <v>0</v>
      </c>
      <c r="K19" s="9">
        <v>746</v>
      </c>
      <c r="L19" s="9"/>
      <c r="M19" s="9"/>
      <c r="N19" s="9"/>
      <c r="O19" s="9"/>
      <c r="P19" s="9">
        <v>3001</v>
      </c>
      <c r="Q19" s="9">
        <v>3042</v>
      </c>
      <c r="R19" s="9">
        <v>2373</v>
      </c>
      <c r="S19" s="9">
        <v>2547</v>
      </c>
      <c r="T19" s="9">
        <v>2763</v>
      </c>
      <c r="U19" s="9">
        <v>2528</v>
      </c>
      <c r="V19" s="9">
        <f>+SUM(G19:J19)</f>
        <v>2088</v>
      </c>
      <c r="W19" s="9"/>
      <c r="X19" s="9"/>
      <c r="Y19" s="9"/>
      <c r="Z19" s="9"/>
      <c r="AA19" s="9"/>
      <c r="AB19" s="9"/>
    </row>
    <row r="20" spans="2:28" x14ac:dyDescent="0.25">
      <c r="B20" s="9" t="s">
        <v>30</v>
      </c>
      <c r="C20" s="9">
        <v>1766</v>
      </c>
      <c r="D20" s="9">
        <v>1965</v>
      </c>
      <c r="E20" s="9">
        <v>1926</v>
      </c>
      <c r="F20" s="9">
        <v>2551</v>
      </c>
      <c r="G20" s="9">
        <v>1822</v>
      </c>
      <c r="H20" s="9">
        <v>1930</v>
      </c>
      <c r="I20" s="9">
        <v>2114</v>
      </c>
      <c r="J20" s="9">
        <v>2992</v>
      </c>
      <c r="K20" s="9"/>
      <c r="L20" s="9"/>
      <c r="M20" s="9"/>
      <c r="N20" s="9"/>
      <c r="O20" s="9"/>
      <c r="P20" s="9">
        <v>4450</v>
      </c>
      <c r="Q20" s="9">
        <v>4997</v>
      </c>
      <c r="R20" s="9">
        <v>4601</v>
      </c>
      <c r="S20" s="9">
        <v>4782</v>
      </c>
      <c r="T20" s="9">
        <v>5601</v>
      </c>
      <c r="U20" s="9">
        <v>5547</v>
      </c>
      <c r="V20" s="9">
        <f>+SUM(G20:J20)</f>
        <v>8858</v>
      </c>
      <c r="W20" s="9"/>
      <c r="X20" s="9"/>
      <c r="Y20" s="9"/>
      <c r="Z20" s="9"/>
      <c r="AA20" s="9"/>
      <c r="AB20" s="9"/>
    </row>
    <row r="21" spans="2:28" x14ac:dyDescent="0.25">
      <c r="B21" s="9" t="s">
        <v>29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/>
      <c r="L21" s="9"/>
      <c r="M21" s="9"/>
      <c r="N21" s="9"/>
      <c r="O21" s="9"/>
      <c r="P21" s="9">
        <v>1576</v>
      </c>
      <c r="Q21" s="9">
        <v>1652</v>
      </c>
      <c r="R21" s="9">
        <v>1379</v>
      </c>
      <c r="S21" s="9">
        <v>1481</v>
      </c>
      <c r="T21" s="9">
        <v>1651</v>
      </c>
      <c r="U21" s="9">
        <v>1839</v>
      </c>
      <c r="V21" s="9">
        <f>+SUM(G21:J21)</f>
        <v>0</v>
      </c>
      <c r="W21" s="9"/>
      <c r="X21" s="9"/>
      <c r="Y21" s="9"/>
      <c r="Z21" s="9"/>
      <c r="AA21" s="9"/>
      <c r="AB21" s="9"/>
    </row>
    <row r="22" spans="2:28" x14ac:dyDescent="0.25">
      <c r="B22" s="9" t="s">
        <v>27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/>
      <c r="L22" s="9"/>
      <c r="M22" s="9"/>
      <c r="N22" s="9"/>
      <c r="O22" s="9"/>
      <c r="P22" s="9">
        <f>105+41</f>
        <v>146</v>
      </c>
      <c r="Q22" s="9">
        <f>134+18</f>
        <v>152</v>
      </c>
      <c r="R22" s="9">
        <f>116+111</f>
        <v>227</v>
      </c>
      <c r="S22" s="9">
        <f>76+6</f>
        <v>82</v>
      </c>
      <c r="T22" s="9">
        <f>182+63</f>
        <v>245</v>
      </c>
      <c r="U22" s="9">
        <f>137+19</f>
        <v>156</v>
      </c>
      <c r="V22" s="9">
        <f>+SUM(G22:J22)</f>
        <v>0</v>
      </c>
      <c r="W22" s="9"/>
      <c r="X22" s="9"/>
      <c r="Y22" s="9"/>
      <c r="Z22" s="9"/>
      <c r="AA22" s="9"/>
      <c r="AB22" s="9"/>
    </row>
    <row r="23" spans="2:28" x14ac:dyDescent="0.25">
      <c r="B23" s="9" t="s">
        <v>31</v>
      </c>
      <c r="C23" s="9">
        <f t="shared" ref="C23:F23" si="11">C16+C17+C18-C19-C20</f>
        <v>60</v>
      </c>
      <c r="D23" s="9">
        <f t="shared" si="11"/>
        <v>175</v>
      </c>
      <c r="E23" s="9">
        <f t="shared" si="11"/>
        <v>410</v>
      </c>
      <c r="F23" s="9">
        <f t="shared" si="11"/>
        <v>-376</v>
      </c>
      <c r="G23" s="9">
        <f>G16+G17+G18-G19-G20</f>
        <v>336</v>
      </c>
      <c r="H23" s="9">
        <f t="shared" ref="H23:J23" si="12">H16+H17+H18-H19-H20</f>
        <v>347</v>
      </c>
      <c r="I23" s="9">
        <f t="shared" si="12"/>
        <v>596</v>
      </c>
      <c r="J23" s="9">
        <f t="shared" si="12"/>
        <v>57</v>
      </c>
      <c r="K23" s="9"/>
      <c r="L23" s="9"/>
      <c r="M23" s="9"/>
      <c r="N23" s="9"/>
      <c r="O23" s="9"/>
      <c r="P23" s="9">
        <f t="shared" ref="P23:T23" si="13">P16+P17+P18-SUM(P19:P22)</f>
        <v>2367</v>
      </c>
      <c r="Q23" s="9">
        <f t="shared" si="13"/>
        <v>2660</v>
      </c>
      <c r="R23" s="9">
        <f t="shared" si="13"/>
        <v>745</v>
      </c>
      <c r="S23" s="9">
        <f t="shared" si="13"/>
        <v>1987</v>
      </c>
      <c r="T23" s="9">
        <f t="shared" si="13"/>
        <v>669</v>
      </c>
      <c r="U23" s="9">
        <f>U16+U17+U18-SUM(U19:U22)</f>
        <v>267</v>
      </c>
      <c r="V23" s="9">
        <f>V16+V17+V18-SUM(V19:V22)</f>
        <v>1334</v>
      </c>
      <c r="W23" s="9"/>
      <c r="X23" s="9"/>
      <c r="Y23" s="9"/>
      <c r="Z23" s="9"/>
      <c r="AA23" s="9"/>
      <c r="AB23" s="9"/>
    </row>
    <row r="24" spans="2:28" x14ac:dyDescent="0.25">
      <c r="B24" s="9" t="s">
        <v>33</v>
      </c>
      <c r="C24" s="9">
        <v>13</v>
      </c>
      <c r="D24" s="9">
        <v>19</v>
      </c>
      <c r="E24" s="9">
        <v>31</v>
      </c>
      <c r="F24" s="9">
        <v>25</v>
      </c>
      <c r="G24" s="9">
        <v>24</v>
      </c>
      <c r="H24" s="9">
        <v>20</v>
      </c>
      <c r="I24" s="9">
        <v>29</v>
      </c>
      <c r="J24" s="9">
        <v>30</v>
      </c>
      <c r="K24" s="9"/>
      <c r="L24" s="9"/>
      <c r="M24" s="9"/>
      <c r="N24" s="9"/>
      <c r="O24" s="9"/>
      <c r="P24" s="9">
        <v>57</v>
      </c>
      <c r="Q24" s="9">
        <v>64</v>
      </c>
      <c r="R24" s="9">
        <v>29</v>
      </c>
      <c r="S24" s="9">
        <v>19</v>
      </c>
      <c r="T24" s="9">
        <v>39</v>
      </c>
      <c r="U24" s="9">
        <v>79</v>
      </c>
      <c r="V24" s="9">
        <v>101</v>
      </c>
      <c r="W24" s="9"/>
      <c r="X24" s="9"/>
      <c r="Y24" s="9"/>
      <c r="Z24" s="9"/>
      <c r="AA24" s="9"/>
      <c r="AB24" s="9"/>
    </row>
    <row r="25" spans="2:28" x14ac:dyDescent="0.25">
      <c r="B25" s="9" t="s">
        <v>34</v>
      </c>
      <c r="C25" s="9">
        <v>41</v>
      </c>
      <c r="D25" s="9">
        <v>71</v>
      </c>
      <c r="E25" s="9">
        <v>115</v>
      </c>
      <c r="F25" s="9">
        <v>63</v>
      </c>
      <c r="G25" s="9">
        <v>115</v>
      </c>
      <c r="H25" s="9">
        <v>62</v>
      </c>
      <c r="I25" s="9">
        <v>25</v>
      </c>
      <c r="J25" s="9">
        <v>115</v>
      </c>
      <c r="K25" s="9"/>
      <c r="L25" s="9"/>
      <c r="M25" s="9"/>
      <c r="N25" s="9"/>
      <c r="O25" s="9"/>
      <c r="P25" s="9">
        <v>47</v>
      </c>
      <c r="Q25" s="9">
        <v>166</v>
      </c>
      <c r="R25" s="9">
        <v>196</v>
      </c>
      <c r="S25" s="9">
        <v>153</v>
      </c>
      <c r="T25" s="9">
        <v>320</v>
      </c>
      <c r="U25" s="9">
        <v>282</v>
      </c>
      <c r="V25" s="9">
        <v>317</v>
      </c>
      <c r="W25" s="9"/>
      <c r="X25" s="9"/>
      <c r="Y25" s="9"/>
      <c r="Z25" s="9"/>
      <c r="AA25" s="9"/>
      <c r="AB25" s="9"/>
    </row>
    <row r="26" spans="2:28" x14ac:dyDescent="0.25">
      <c r="B26" s="9" t="s">
        <v>35</v>
      </c>
      <c r="C26" s="9">
        <f t="shared" ref="C26" si="14">C23+C24-C25</f>
        <v>32</v>
      </c>
      <c r="D26" s="9">
        <f t="shared" ref="D26" si="15">D23+D24-D25</f>
        <v>123</v>
      </c>
      <c r="E26" s="9">
        <f t="shared" ref="E26" si="16">E23+E24-E25</f>
        <v>326</v>
      </c>
      <c r="F26" s="9">
        <f t="shared" ref="F26" si="17">F23+F24-F25</f>
        <v>-414</v>
      </c>
      <c r="G26" s="9">
        <f t="shared" ref="G26" si="18">G23+G24-G25</f>
        <v>245</v>
      </c>
      <c r="H26" s="9">
        <f t="shared" ref="H26" si="19">H23+H24-H25</f>
        <v>305</v>
      </c>
      <c r="I26" s="9">
        <f t="shared" ref="I26" si="20">I23+I24-I25</f>
        <v>600</v>
      </c>
      <c r="J26" s="9">
        <f t="shared" ref="J26" si="21">J23+J24-J25</f>
        <v>-28</v>
      </c>
      <c r="K26" s="9"/>
      <c r="L26" s="9"/>
      <c r="M26" s="9"/>
      <c r="N26" s="9"/>
      <c r="O26" s="9"/>
      <c r="P26" s="9">
        <f t="shared" ref="P26:T26" si="22">P23+P24-P25</f>
        <v>2377</v>
      </c>
      <c r="Q26" s="9">
        <f t="shared" si="22"/>
        <v>2558</v>
      </c>
      <c r="R26" s="9">
        <f t="shared" si="22"/>
        <v>578</v>
      </c>
      <c r="S26" s="9">
        <f t="shared" si="22"/>
        <v>1853</v>
      </c>
      <c r="T26" s="9">
        <f t="shared" si="22"/>
        <v>388</v>
      </c>
      <c r="U26" s="9">
        <f>U23+U24-U25</f>
        <v>64</v>
      </c>
      <c r="V26" s="9">
        <f>+SUM(G26:J26)</f>
        <v>1122</v>
      </c>
      <c r="W26" s="9"/>
      <c r="X26" s="9"/>
      <c r="Y26" s="9"/>
      <c r="Z26" s="9"/>
      <c r="AA26" s="9"/>
      <c r="AB26" s="9"/>
    </row>
    <row r="27" spans="2:28" x14ac:dyDescent="0.25">
      <c r="B27" s="9" t="s">
        <v>36</v>
      </c>
      <c r="C27" s="9">
        <v>55</v>
      </c>
      <c r="D27" s="9">
        <v>27</v>
      </c>
      <c r="E27" s="9">
        <v>55</v>
      </c>
      <c r="F27" s="9">
        <v>-14</v>
      </c>
      <c r="G27" s="9">
        <v>74</v>
      </c>
      <c r="H27" s="9">
        <v>93</v>
      </c>
      <c r="I27" s="9">
        <v>133</v>
      </c>
      <c r="J27" s="9">
        <v>-2</v>
      </c>
      <c r="K27" s="9"/>
      <c r="L27" s="9"/>
      <c r="M27" s="9"/>
      <c r="N27" s="9"/>
      <c r="O27" s="9"/>
      <c r="P27" s="9">
        <v>669</v>
      </c>
      <c r="Q27" s="9">
        <v>640</v>
      </c>
      <c r="R27" s="9">
        <v>117</v>
      </c>
      <c r="S27" s="9">
        <v>360</v>
      </c>
      <c r="T27" s="9">
        <v>134</v>
      </c>
      <c r="U27" s="9">
        <v>124</v>
      </c>
      <c r="V27" s="9">
        <v>297</v>
      </c>
      <c r="W27" s="9"/>
      <c r="X27" s="9"/>
      <c r="Y27" s="9"/>
      <c r="Z27" s="9"/>
      <c r="AA27" s="9"/>
      <c r="AB27" s="9"/>
    </row>
    <row r="28" spans="2:28" x14ac:dyDescent="0.25">
      <c r="B28" s="9" t="s">
        <v>38</v>
      </c>
      <c r="C28" s="9">
        <f t="shared" ref="C28" si="23">C26-C27</f>
        <v>-23</v>
      </c>
      <c r="D28" s="9">
        <f t="shared" ref="D28" si="24">D26-D27</f>
        <v>96</v>
      </c>
      <c r="E28" s="9">
        <f t="shared" ref="E28" si="25">E26-E27</f>
        <v>271</v>
      </c>
      <c r="F28" s="9">
        <f t="shared" ref="F28" si="26">F26-F27</f>
        <v>-400</v>
      </c>
      <c r="G28" s="9">
        <f t="shared" ref="G28" si="27">G26-G27</f>
        <v>171</v>
      </c>
      <c r="H28" s="9">
        <f t="shared" ref="H28" si="28">H26-H27</f>
        <v>212</v>
      </c>
      <c r="I28" s="9">
        <f t="shared" ref="I28" si="29">I26-I27</f>
        <v>467</v>
      </c>
      <c r="J28" s="9">
        <f t="shared" ref="J28" si="30">J26-J27</f>
        <v>-26</v>
      </c>
      <c r="K28" s="9"/>
      <c r="L28" s="9"/>
      <c r="M28" s="9"/>
      <c r="N28" s="9"/>
      <c r="O28" s="9"/>
      <c r="P28" s="9">
        <f t="shared" ref="P28:T28" si="31">P26-P27</f>
        <v>1708</v>
      </c>
      <c r="Q28" s="9">
        <f t="shared" si="31"/>
        <v>1918</v>
      </c>
      <c r="R28" s="9">
        <f t="shared" si="31"/>
        <v>461</v>
      </c>
      <c r="S28" s="9">
        <f t="shared" si="31"/>
        <v>1493</v>
      </c>
      <c r="T28" s="9">
        <f t="shared" si="31"/>
        <v>254</v>
      </c>
      <c r="U28" s="9">
        <f>U26-U27</f>
        <v>-60</v>
      </c>
      <c r="V28" s="9">
        <f>V26-V27</f>
        <v>825</v>
      </c>
      <c r="W28" s="9"/>
      <c r="X28" s="9"/>
      <c r="Y28" s="9"/>
      <c r="Z28" s="9"/>
      <c r="AA28" s="9"/>
      <c r="AB28" s="9"/>
    </row>
    <row r="29" spans="2:28" x14ac:dyDescent="0.25">
      <c r="B29" s="9" t="s">
        <v>39</v>
      </c>
      <c r="C29" s="9">
        <v>-6</v>
      </c>
      <c r="D29" s="9">
        <v>-1</v>
      </c>
      <c r="E29" s="9">
        <v>10</v>
      </c>
      <c r="F29" s="9">
        <v>42</v>
      </c>
      <c r="G29" s="9">
        <v>-1</v>
      </c>
      <c r="H29" s="9">
        <v>-6</v>
      </c>
      <c r="I29" s="9">
        <v>7</v>
      </c>
      <c r="J29" s="9">
        <v>7</v>
      </c>
      <c r="K29" s="9"/>
      <c r="L29" s="9"/>
      <c r="M29" s="9"/>
      <c r="N29" s="9"/>
      <c r="O29" s="9"/>
      <c r="P29" s="9">
        <v>-5</v>
      </c>
      <c r="Q29" s="9">
        <v>59</v>
      </c>
      <c r="R29" s="9">
        <v>-19</v>
      </c>
      <c r="S29" s="9">
        <v>666</v>
      </c>
      <c r="T29" s="9">
        <v>384</v>
      </c>
      <c r="U29" s="9">
        <v>44</v>
      </c>
      <c r="V29" s="9">
        <v>8</v>
      </c>
      <c r="W29" s="9"/>
      <c r="X29" s="9"/>
      <c r="Y29" s="9"/>
      <c r="Z29" s="9"/>
      <c r="AA29" s="9"/>
      <c r="AB29" s="9"/>
    </row>
    <row r="30" spans="2:28" x14ac:dyDescent="0.25">
      <c r="B30" s="9" t="s">
        <v>37</v>
      </c>
      <c r="C30" s="9">
        <f t="shared" ref="C30" si="32">C28+C29</f>
        <v>-29</v>
      </c>
      <c r="D30" s="9">
        <f t="shared" ref="D30" si="33">D28+D29</f>
        <v>95</v>
      </c>
      <c r="E30" s="9">
        <f t="shared" ref="E30" si="34">E28+E29</f>
        <v>281</v>
      </c>
      <c r="F30" s="9">
        <f t="shared" ref="F30" si="35">F28+F29</f>
        <v>-358</v>
      </c>
      <c r="G30" s="9">
        <f t="shared" ref="G30" si="36">G28+G29</f>
        <v>170</v>
      </c>
      <c r="H30" s="9">
        <f t="shared" ref="H30" si="37">H28+H29</f>
        <v>206</v>
      </c>
      <c r="I30" s="9">
        <f t="shared" ref="I30" si="38">I28+I29</f>
        <v>474</v>
      </c>
      <c r="J30" s="9">
        <f t="shared" ref="J30" si="39">J28+J29</f>
        <v>-19</v>
      </c>
      <c r="K30" s="9"/>
      <c r="L30" s="9"/>
      <c r="M30" s="9"/>
      <c r="N30" s="9"/>
      <c r="O30" s="9"/>
      <c r="P30" s="9">
        <f t="shared" ref="P30:T30" si="40">P28+P29</f>
        <v>1703</v>
      </c>
      <c r="Q30" s="9">
        <f t="shared" si="40"/>
        <v>1977</v>
      </c>
      <c r="R30" s="9">
        <f t="shared" si="40"/>
        <v>442</v>
      </c>
      <c r="S30" s="9">
        <f t="shared" si="40"/>
        <v>2159</v>
      </c>
      <c r="T30" s="9">
        <f t="shared" si="40"/>
        <v>638</v>
      </c>
      <c r="U30" s="9">
        <f>U28+U29</f>
        <v>-16</v>
      </c>
      <c r="V30" s="9">
        <f>V28+V29</f>
        <v>833</v>
      </c>
      <c r="W30" s="9"/>
      <c r="X30" s="9"/>
      <c r="Y30" s="9"/>
      <c r="Z30" s="9"/>
      <c r="AA30" s="9"/>
      <c r="AB30" s="9"/>
    </row>
    <row r="31" spans="2:28" x14ac:dyDescent="0.25">
      <c r="B31" s="9" t="s">
        <v>40</v>
      </c>
      <c r="C31" s="9">
        <v>9</v>
      </c>
      <c r="D31" s="9">
        <v>11</v>
      </c>
      <c r="E31" s="9">
        <v>21</v>
      </c>
      <c r="F31" s="9">
        <v>-379</v>
      </c>
      <c r="G31" s="9">
        <v>0</v>
      </c>
      <c r="H31" s="9">
        <v>16</v>
      </c>
      <c r="I31" s="9">
        <v>33</v>
      </c>
      <c r="J31" s="9">
        <v>-39</v>
      </c>
      <c r="K31" s="9"/>
      <c r="L31" s="9"/>
      <c r="M31" s="9"/>
      <c r="N31" s="9"/>
      <c r="O31" s="9"/>
      <c r="P31" s="9">
        <v>3</v>
      </c>
      <c r="Q31" s="9">
        <v>2</v>
      </c>
      <c r="R31" s="9">
        <v>11</v>
      </c>
      <c r="S31" s="9">
        <v>42</v>
      </c>
      <c r="T31" s="9">
        <v>26</v>
      </c>
      <c r="U31" s="9">
        <v>61</v>
      </c>
      <c r="V31" s="9">
        <v>764</v>
      </c>
      <c r="W31" s="9"/>
      <c r="X31" s="9"/>
      <c r="Y31" s="9"/>
      <c r="Z31" s="9"/>
      <c r="AA31" s="9"/>
      <c r="AB31" s="9"/>
    </row>
    <row r="32" spans="2:28" x14ac:dyDescent="0.25">
      <c r="B32" s="9" t="s">
        <v>41</v>
      </c>
      <c r="C32" s="9">
        <f t="shared" ref="C32" si="41">C30-C31</f>
        <v>-38</v>
      </c>
      <c r="D32" s="9">
        <f t="shared" ref="D32" si="42">D30-D31</f>
        <v>84</v>
      </c>
      <c r="E32" s="9">
        <f t="shared" ref="E32" si="43">E30-E31</f>
        <v>260</v>
      </c>
      <c r="F32" s="9">
        <f t="shared" ref="F32" si="44">F30-F31</f>
        <v>21</v>
      </c>
      <c r="G32" s="9">
        <f t="shared" ref="G32" si="45">G30-G31</f>
        <v>170</v>
      </c>
      <c r="H32" s="9">
        <f>H30-H31</f>
        <v>190</v>
      </c>
      <c r="I32" s="9">
        <f t="shared" ref="I32:J32" si="46">I30-I31</f>
        <v>441</v>
      </c>
      <c r="J32" s="9">
        <f t="shared" si="46"/>
        <v>20</v>
      </c>
      <c r="K32" s="9"/>
      <c r="L32" s="9"/>
      <c r="M32" s="9"/>
      <c r="N32" s="9"/>
      <c r="O32" s="9"/>
      <c r="P32" s="9">
        <f t="shared" ref="P32:T32" si="47">P30-P31</f>
        <v>1700</v>
      </c>
      <c r="Q32" s="9">
        <f t="shared" si="47"/>
        <v>1975</v>
      </c>
      <c r="R32" s="9">
        <f t="shared" si="47"/>
        <v>431</v>
      </c>
      <c r="S32" s="9">
        <f t="shared" si="47"/>
        <v>2117</v>
      </c>
      <c r="T32" s="9">
        <f t="shared" si="47"/>
        <v>612</v>
      </c>
      <c r="U32" s="9">
        <f>U30-U31</f>
        <v>-77</v>
      </c>
      <c r="V32" s="9">
        <f>V30-V31</f>
        <v>69</v>
      </c>
      <c r="W32" s="9"/>
      <c r="X32" s="9"/>
      <c r="Y32" s="9"/>
      <c r="Z32" s="9"/>
      <c r="AA32" s="9"/>
      <c r="AB32" s="9"/>
    </row>
    <row r="33" spans="2:28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2:28" x14ac:dyDescent="0.25">
      <c r="B34" t="s">
        <v>48</v>
      </c>
      <c r="C34" s="4">
        <v>-0.22</v>
      </c>
      <c r="D34" s="4">
        <v>0.47</v>
      </c>
      <c r="E34" s="4">
        <v>1.4</v>
      </c>
      <c r="F34" s="4"/>
      <c r="G34" s="4">
        <v>0.96</v>
      </c>
      <c r="H34" s="4">
        <v>1.0900000000000001</v>
      </c>
      <c r="I34" s="4">
        <v>2.48</v>
      </c>
      <c r="J34" s="4">
        <f>+J32/J35</f>
        <v>0.11201401626905014</v>
      </c>
      <c r="K34" s="4"/>
      <c r="L34" s="4"/>
      <c r="M34" s="4"/>
      <c r="N34" s="4"/>
      <c r="O34" s="4"/>
      <c r="P34" s="10">
        <v>8.44</v>
      </c>
      <c r="Q34" s="10">
        <v>10</v>
      </c>
      <c r="R34" s="10">
        <v>2.31</v>
      </c>
      <c r="S34" s="10">
        <v>7.47</v>
      </c>
      <c r="T34" s="10">
        <v>1.25</v>
      </c>
      <c r="U34" s="10">
        <f>+U32/U35</f>
        <v>-0.43125396263584304</v>
      </c>
      <c r="V34" s="10">
        <f>+V32/V35</f>
        <v>0.38644835612822298</v>
      </c>
    </row>
    <row r="35" spans="2:28" x14ac:dyDescent="0.25">
      <c r="B35" t="s">
        <v>47</v>
      </c>
      <c r="C35" s="4">
        <f t="shared" ref="C35:I35" si="48">C32/C34</f>
        <v>172.72727272727272</v>
      </c>
      <c r="D35" s="4">
        <f t="shared" si="48"/>
        <v>178.72340425531917</v>
      </c>
      <c r="E35" s="4">
        <f t="shared" si="48"/>
        <v>185.71428571428572</v>
      </c>
      <c r="F35" s="4" t="e">
        <f t="shared" si="48"/>
        <v>#DIV/0!</v>
      </c>
      <c r="G35" s="4">
        <f t="shared" si="48"/>
        <v>177.08333333333334</v>
      </c>
      <c r="H35" s="4">
        <f t="shared" si="48"/>
        <v>174.31192660550457</v>
      </c>
      <c r="I35" s="4">
        <f t="shared" si="48"/>
        <v>177.82258064516128</v>
      </c>
      <c r="J35" s="4">
        <v>178.54908399999999</v>
      </c>
      <c r="K35" s="4"/>
      <c r="L35" s="4"/>
      <c r="M35" s="4"/>
      <c r="N35" s="4"/>
      <c r="O35" s="4"/>
      <c r="P35" s="4">
        <f t="shared" ref="P35:T35" si="49">P32/P34</f>
        <v>201.4218009478673</v>
      </c>
      <c r="Q35" s="4">
        <f t="shared" si="49"/>
        <v>197.5</v>
      </c>
      <c r="R35" s="4">
        <f t="shared" si="49"/>
        <v>186.58008658008657</v>
      </c>
      <c r="S35" s="4">
        <f t="shared" si="49"/>
        <v>283.40026773761713</v>
      </c>
      <c r="T35" s="4">
        <f t="shared" si="49"/>
        <v>489.6</v>
      </c>
      <c r="U35" s="4">
        <v>178.54908399999999</v>
      </c>
      <c r="V35" s="4">
        <v>178.54908399999999</v>
      </c>
    </row>
    <row r="36" spans="2:28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2:28" x14ac:dyDescent="0.25">
      <c r="B37" t="s">
        <v>60</v>
      </c>
      <c r="C37" s="4"/>
      <c r="D37" s="4"/>
      <c r="E37" s="4"/>
      <c r="F37" s="4"/>
      <c r="G37" s="5">
        <f t="shared" ref="G37:I38" si="50">+G3/C3-1</f>
        <v>1.4833127317676054E-2</v>
      </c>
      <c r="H37" s="5">
        <f t="shared" si="50"/>
        <v>0</v>
      </c>
      <c r="I37" s="5">
        <f t="shared" si="50"/>
        <v>3.5220125786163514E-2</v>
      </c>
      <c r="J37" s="5">
        <f>+J3/F3-1</f>
        <v>7.2115384615385469E-3</v>
      </c>
      <c r="K37" s="5"/>
      <c r="L37" s="5"/>
      <c r="M37" s="5"/>
      <c r="N37" s="5"/>
      <c r="O37" s="4"/>
      <c r="P37" s="4"/>
      <c r="Q37" s="5" t="e">
        <f t="shared" ref="Q37:U37" si="51">+Q3/P3-1</f>
        <v>#DIV/0!</v>
      </c>
      <c r="R37" s="5" t="e">
        <f t="shared" si="51"/>
        <v>#DIV/0!</v>
      </c>
      <c r="S37" s="5" t="e">
        <f t="shared" si="51"/>
        <v>#DIV/0!</v>
      </c>
      <c r="T37" s="5" t="e">
        <f t="shared" si="51"/>
        <v>#DIV/0!</v>
      </c>
      <c r="U37" s="5" t="e">
        <f t="shared" si="51"/>
        <v>#DIV/0!</v>
      </c>
      <c r="V37" s="5">
        <f>+V3/U3-1</f>
        <v>7.2115384615385469E-3</v>
      </c>
    </row>
    <row r="38" spans="2:28" x14ac:dyDescent="0.25">
      <c r="B38" t="s">
        <v>61</v>
      </c>
      <c r="C38" s="4"/>
      <c r="D38" s="4"/>
      <c r="E38" s="4"/>
      <c r="F38" s="4"/>
      <c r="G38" s="5">
        <f t="shared" si="50"/>
        <v>4.9147442326980872E-2</v>
      </c>
      <c r="H38" s="5">
        <f t="shared" si="50"/>
        <v>0</v>
      </c>
      <c r="I38" s="5">
        <f t="shared" si="50"/>
        <v>-1.5525114155251152E-2</v>
      </c>
      <c r="J38" s="5">
        <f t="shared" ref="J38" si="52">+J4/F4-1</f>
        <v>6.2075654704170757E-2</v>
      </c>
      <c r="K38" s="5"/>
      <c r="L38" s="5"/>
      <c r="M38" s="5"/>
      <c r="N38" s="5"/>
      <c r="O38" s="4"/>
      <c r="P38" s="4"/>
      <c r="Q38" s="5" t="e">
        <f t="shared" ref="Q38:U38" si="53">+Q4/P4-1</f>
        <v>#DIV/0!</v>
      </c>
      <c r="R38" s="5" t="e">
        <f t="shared" si="53"/>
        <v>#DIV/0!</v>
      </c>
      <c r="S38" s="5" t="e">
        <f t="shared" si="53"/>
        <v>#DIV/0!</v>
      </c>
      <c r="T38" s="5" t="e">
        <f t="shared" si="53"/>
        <v>#DIV/0!</v>
      </c>
      <c r="U38" s="5" t="e">
        <f t="shared" si="53"/>
        <v>#DIV/0!</v>
      </c>
      <c r="V38" s="5">
        <f>+V4/U4-1</f>
        <v>6.2075654704170757E-2</v>
      </c>
    </row>
    <row r="39" spans="2:28" x14ac:dyDescent="0.25">
      <c r="B39" t="s">
        <v>62</v>
      </c>
      <c r="C39" s="4"/>
      <c r="D39" s="4"/>
      <c r="E39" s="4"/>
      <c r="F39" s="4"/>
      <c r="G39" s="5">
        <f t="shared" ref="G39:I45" si="54">+G7/C7-1</f>
        <v>0.14844267726971494</v>
      </c>
      <c r="H39" s="5">
        <f t="shared" si="54"/>
        <v>0.20100502512562812</v>
      </c>
      <c r="I39" s="5">
        <f t="shared" si="54"/>
        <v>0.18763796909492281</v>
      </c>
      <c r="J39" s="5">
        <f>+J7/F7-1</f>
        <v>0.26277897768178549</v>
      </c>
      <c r="K39" s="5"/>
      <c r="L39" s="5"/>
      <c r="M39" s="5"/>
      <c r="N39" s="5"/>
      <c r="O39" s="4"/>
      <c r="P39" s="4"/>
      <c r="Q39" s="5" t="e">
        <f t="shared" ref="Q39:U45" si="55">+Q7/P7-1</f>
        <v>#DIV/0!</v>
      </c>
      <c r="R39" s="5" t="e">
        <f t="shared" si="55"/>
        <v>#DIV/0!</v>
      </c>
      <c r="S39" s="5" t="e">
        <f t="shared" si="55"/>
        <v>#DIV/0!</v>
      </c>
      <c r="T39" s="5" t="e">
        <f t="shared" si="55"/>
        <v>#DIV/0!</v>
      </c>
      <c r="U39" s="5" t="e">
        <f t="shared" si="55"/>
        <v>#DIV/0!</v>
      </c>
      <c r="V39" s="5">
        <f>+V7/U7-1</f>
        <v>0.19819105046017138</v>
      </c>
    </row>
    <row r="40" spans="2:28" x14ac:dyDescent="0.25">
      <c r="B40" t="s">
        <v>63</v>
      </c>
      <c r="C40" s="4"/>
      <c r="D40" s="4"/>
      <c r="E40" s="4"/>
      <c r="F40" s="4"/>
      <c r="G40" s="5">
        <f t="shared" si="54"/>
        <v>-4.6728971962616828E-2</v>
      </c>
      <c r="H40" s="5">
        <f t="shared" si="54"/>
        <v>-6.9335239456754794E-2</v>
      </c>
      <c r="I40" s="5">
        <f t="shared" si="54"/>
        <v>-8.2210242587601123E-2</v>
      </c>
      <c r="J40" s="5">
        <f t="shared" ref="J40:J45" si="56">+J8/F8-1</f>
        <v>0.15789473684210531</v>
      </c>
      <c r="K40" s="5"/>
      <c r="L40" s="5"/>
      <c r="M40" s="5"/>
      <c r="N40" s="5"/>
      <c r="O40" s="4"/>
      <c r="P40" s="4"/>
      <c r="Q40" s="5" t="e">
        <f t="shared" si="55"/>
        <v>#DIV/0!</v>
      </c>
      <c r="R40" s="5" t="e">
        <f t="shared" si="55"/>
        <v>#DIV/0!</v>
      </c>
      <c r="S40" s="5" t="e">
        <f t="shared" si="55"/>
        <v>#DIV/0!</v>
      </c>
      <c r="T40" s="5" t="e">
        <f t="shared" si="55"/>
        <v>#DIV/0!</v>
      </c>
      <c r="U40" s="5" t="e">
        <f t="shared" si="55"/>
        <v>#DIV/0!</v>
      </c>
      <c r="V40" s="5">
        <f t="shared" ref="V40:V45" si="57">+V8/U8-1</f>
        <v>-1.7436290477102934E-2</v>
      </c>
    </row>
    <row r="41" spans="2:28" x14ac:dyDescent="0.25">
      <c r="B41" t="s">
        <v>64</v>
      </c>
      <c r="C41" s="4"/>
      <c r="D41" s="4"/>
      <c r="E41" s="4"/>
      <c r="F41" s="4"/>
      <c r="G41" s="5">
        <f t="shared" si="54"/>
        <v>1.4705882352941124E-2</v>
      </c>
      <c r="H41" s="5">
        <f t="shared" si="54"/>
        <v>7.3107049608355013E-2</v>
      </c>
      <c r="I41" s="5">
        <f t="shared" si="54"/>
        <v>8.7356321839080486E-2</v>
      </c>
      <c r="J41" s="5">
        <f t="shared" si="56"/>
        <v>0.18507462686567155</v>
      </c>
      <c r="K41" s="5"/>
      <c r="L41" s="5"/>
      <c r="M41" s="5"/>
      <c r="N41" s="5"/>
      <c r="O41" s="4"/>
      <c r="P41" s="4"/>
      <c r="Q41" s="5" t="e">
        <f t="shared" si="55"/>
        <v>#DIV/0!</v>
      </c>
      <c r="R41" s="5" t="e">
        <f t="shared" si="55"/>
        <v>#DIV/0!</v>
      </c>
      <c r="S41" s="5" t="e">
        <f t="shared" si="55"/>
        <v>#DIV/0!</v>
      </c>
      <c r="T41" s="5" t="e">
        <f t="shared" si="55"/>
        <v>#DIV/0!</v>
      </c>
      <c r="U41" s="5" t="e">
        <f t="shared" si="55"/>
        <v>#DIV/0!</v>
      </c>
      <c r="V41" s="5">
        <f t="shared" si="57"/>
        <v>8.4326018808777325E-2</v>
      </c>
    </row>
    <row r="42" spans="2:28" x14ac:dyDescent="0.25">
      <c r="B42" t="s">
        <v>65</v>
      </c>
      <c r="C42" s="4"/>
      <c r="D42" s="4"/>
      <c r="E42" s="4"/>
      <c r="F42" s="4"/>
      <c r="G42" s="5">
        <f t="shared" si="54"/>
        <v>5.9523809523809534E-2</v>
      </c>
      <c r="H42" s="5">
        <f t="shared" si="54"/>
        <v>0.24833333333333329</v>
      </c>
      <c r="I42" s="5">
        <f t="shared" si="54"/>
        <v>9.1127098321343025E-2</v>
      </c>
      <c r="J42" s="5">
        <f t="shared" si="56"/>
        <v>0.26344086021505375</v>
      </c>
      <c r="K42" s="5"/>
      <c r="L42" s="5"/>
      <c r="M42" s="5"/>
      <c r="N42" s="5"/>
      <c r="O42" s="4"/>
      <c r="P42" s="4"/>
      <c r="Q42" s="5" t="e">
        <f t="shared" si="55"/>
        <v>#DIV/0!</v>
      </c>
      <c r="R42" s="5" t="e">
        <f t="shared" si="55"/>
        <v>#DIV/0!</v>
      </c>
      <c r="S42" s="5" t="e">
        <f t="shared" si="55"/>
        <v>#DIV/0!</v>
      </c>
      <c r="T42" s="5" t="e">
        <f t="shared" si="55"/>
        <v>#DIV/0!</v>
      </c>
      <c r="U42" s="5" t="e">
        <f t="shared" si="55"/>
        <v>#DIV/0!</v>
      </c>
      <c r="V42" s="5">
        <f t="shared" si="57"/>
        <v>0.16140350877192988</v>
      </c>
    </row>
    <row r="43" spans="2:28" x14ac:dyDescent="0.25">
      <c r="B43" t="s">
        <v>70</v>
      </c>
      <c r="C43" s="4"/>
      <c r="D43" s="4"/>
      <c r="E43" s="4"/>
      <c r="F43" s="4"/>
      <c r="G43" s="5">
        <f t="shared" si="54"/>
        <v>7.1452199801521621E-2</v>
      </c>
      <c r="H43" s="5">
        <f t="shared" si="54"/>
        <v>0.15183752417794971</v>
      </c>
      <c r="I43" s="5">
        <f t="shared" si="54"/>
        <v>0.10289389067524124</v>
      </c>
      <c r="J43" s="5">
        <f t="shared" si="56"/>
        <v>0.3356973995271868</v>
      </c>
      <c r="K43" s="5"/>
      <c r="L43" s="5"/>
      <c r="M43" s="5"/>
      <c r="N43" s="5"/>
      <c r="O43" s="4"/>
      <c r="P43" s="4"/>
      <c r="Q43" s="5" t="e">
        <f t="shared" si="55"/>
        <v>#DIV/0!</v>
      </c>
      <c r="R43" s="5" t="e">
        <f t="shared" si="55"/>
        <v>#DIV/0!</v>
      </c>
      <c r="S43" s="5" t="e">
        <f t="shared" si="55"/>
        <v>#DIV/0!</v>
      </c>
      <c r="T43" s="5" t="e">
        <f t="shared" si="55"/>
        <v>#DIV/0!</v>
      </c>
      <c r="U43" s="5" t="e">
        <f t="shared" si="55"/>
        <v>#DIV/0!</v>
      </c>
      <c r="V43" s="5">
        <f t="shared" si="57"/>
        <v>0.15658362989323837</v>
      </c>
    </row>
    <row r="44" spans="2:28" x14ac:dyDescent="0.25">
      <c r="B44" t="s">
        <v>71</v>
      </c>
      <c r="C44" s="4"/>
      <c r="D44" s="4"/>
      <c r="E44" s="4"/>
      <c r="F44" s="4"/>
      <c r="G44" s="5">
        <f t="shared" si="54"/>
        <v>-1.3605442176870763E-2</v>
      </c>
      <c r="H44" s="5">
        <f t="shared" si="54"/>
        <v>3.0501089324618702E-2</v>
      </c>
      <c r="I44" s="5">
        <f t="shared" si="54"/>
        <v>2.6051188299817118E-2</v>
      </c>
      <c r="J44" s="5">
        <f t="shared" si="56"/>
        <v>0.10140562248995977</v>
      </c>
      <c r="K44" s="5"/>
      <c r="L44" s="5"/>
      <c r="M44" s="5"/>
      <c r="N44" s="5"/>
      <c r="O44" s="4"/>
      <c r="P44" s="4"/>
      <c r="Q44" s="5" t="e">
        <f t="shared" si="55"/>
        <v>#DIV/0!</v>
      </c>
      <c r="R44" s="5" t="e">
        <f t="shared" si="55"/>
        <v>#DIV/0!</v>
      </c>
      <c r="S44" s="5" t="e">
        <f t="shared" si="55"/>
        <v>#DIV/0!</v>
      </c>
      <c r="T44" s="5" t="e">
        <f t="shared" si="55"/>
        <v>#DIV/0!</v>
      </c>
      <c r="U44" s="5" t="e">
        <f t="shared" si="55"/>
        <v>#DIV/0!</v>
      </c>
      <c r="V44" s="5">
        <f t="shared" si="57"/>
        <v>4.5824847250509171E-2</v>
      </c>
    </row>
    <row r="45" spans="2:28" x14ac:dyDescent="0.25">
      <c r="B45" t="s">
        <v>72</v>
      </c>
      <c r="C45" s="4"/>
      <c r="D45" s="4"/>
      <c r="E45" s="4"/>
      <c r="F45" s="4"/>
      <c r="G45" s="5">
        <f t="shared" si="54"/>
        <v>-3.5294117647058809E-2</v>
      </c>
      <c r="H45" s="5">
        <f t="shared" si="54"/>
        <v>-8.6419753086419804E-2</v>
      </c>
      <c r="I45" s="5">
        <f t="shared" si="54"/>
        <v>7.9487179487179427E-2</v>
      </c>
      <c r="J45" s="5">
        <f t="shared" si="56"/>
        <v>7.9545454545454586E-2</v>
      </c>
      <c r="K45" s="5"/>
      <c r="L45" s="5"/>
      <c r="M45" s="5"/>
      <c r="N45" s="5"/>
      <c r="O45" s="4"/>
      <c r="P45" s="4"/>
      <c r="Q45" s="5" t="e">
        <f t="shared" si="55"/>
        <v>#DIV/0!</v>
      </c>
      <c r="R45" s="5" t="e">
        <f t="shared" si="55"/>
        <v>#DIV/0!</v>
      </c>
      <c r="S45" s="5" t="e">
        <f t="shared" si="55"/>
        <v>#DIV/0!</v>
      </c>
      <c r="T45" s="5" t="e">
        <f t="shared" si="55"/>
        <v>#DIV/0!</v>
      </c>
      <c r="U45" s="5" t="e">
        <f t="shared" si="55"/>
        <v>#DIV/0!</v>
      </c>
      <c r="V45" s="5">
        <f t="shared" si="57"/>
        <v>7.3924731182795078E-3</v>
      </c>
    </row>
    <row r="46" spans="2:28" x14ac:dyDescent="0.25">
      <c r="B46" t="s">
        <v>42</v>
      </c>
      <c r="C46" s="4"/>
      <c r="D46" s="4"/>
      <c r="E46" s="4"/>
      <c r="F46" s="4"/>
      <c r="G46" s="5">
        <f>G14/C14-1</f>
        <v>3.4888130451270483E-2</v>
      </c>
      <c r="H46" s="5">
        <f t="shared" ref="H46:J46" si="58">H14/D14-1</f>
        <v>8.9650009358038574E-2</v>
      </c>
      <c r="I46" s="5">
        <f t="shared" si="58"/>
        <v>7.3178863143857242E-2</v>
      </c>
      <c r="J46" s="5">
        <f t="shared" si="58"/>
        <v>0.23960931005818797</v>
      </c>
      <c r="K46" s="5"/>
      <c r="L46" s="5"/>
      <c r="M46" s="5"/>
      <c r="N46" s="5"/>
      <c r="O46" s="4"/>
      <c r="P46" s="5"/>
      <c r="Q46" s="5">
        <f t="shared" ref="Q46:T46" si="59">Q14/P14-1</f>
        <v>7.8713210130047839E-2</v>
      </c>
      <c r="R46" s="5">
        <f t="shared" si="59"/>
        <v>-0.22017766497461932</v>
      </c>
      <c r="S46" s="5">
        <f t="shared" si="59"/>
        <v>0.15183075671277457</v>
      </c>
      <c r="T46" s="5">
        <f t="shared" si="59"/>
        <v>6.0139399076952094E-2</v>
      </c>
      <c r="U46" s="5">
        <f>U14/T14-1</f>
        <v>-4.8154235706987736E-2</v>
      </c>
      <c r="V46" s="5">
        <f>V14/U14-1</f>
        <v>0.10528772109954732</v>
      </c>
    </row>
    <row r="47" spans="2:28" x14ac:dyDescent="0.25">
      <c r="B47" t="s">
        <v>43</v>
      </c>
      <c r="C47" s="5">
        <f t="shared" ref="C47:G47" si="60">C16/C14</f>
        <v>0.44804702313234734</v>
      </c>
      <c r="D47" s="5">
        <f t="shared" si="60"/>
        <v>0.50870297585626056</v>
      </c>
      <c r="E47" s="5">
        <f t="shared" si="60"/>
        <v>0.49258209701616934</v>
      </c>
      <c r="F47" s="5">
        <f t="shared" si="60"/>
        <v>0.44638403990024939</v>
      </c>
      <c r="G47" s="5">
        <f t="shared" si="60"/>
        <v>0.51227555881275189</v>
      </c>
      <c r="H47" s="5">
        <f>H16/H14</f>
        <v>0.50824458948814843</v>
      </c>
      <c r="I47" s="5">
        <f t="shared" ref="I47:J47" si="61">I16/I14</f>
        <v>0.51273687480584029</v>
      </c>
      <c r="J47" s="5">
        <f t="shared" si="61"/>
        <v>0.49790444258172672</v>
      </c>
      <c r="K47" s="5"/>
      <c r="L47" s="5"/>
      <c r="M47" s="5"/>
      <c r="N47" s="5"/>
      <c r="O47" s="4"/>
      <c r="P47" s="5">
        <f t="shared" ref="P47:T47" si="62">P16/P14</f>
        <v>0.51850330823636781</v>
      </c>
      <c r="Q47" s="5">
        <f t="shared" si="62"/>
        <v>0.52000846023688663</v>
      </c>
      <c r="R47" s="5">
        <f t="shared" si="62"/>
        <v>0.50024410089503657</v>
      </c>
      <c r="S47" s="5">
        <f t="shared" si="62"/>
        <v>0.50696995384760291</v>
      </c>
      <c r="T47" s="5">
        <f t="shared" si="62"/>
        <v>0.47283550264315222</v>
      </c>
      <c r="U47" s="5">
        <f>U16/U14</f>
        <v>0.47524151771129886</v>
      </c>
      <c r="V47" s="5">
        <f>V16/V14</f>
        <v>0.5077481737955496</v>
      </c>
    </row>
    <row r="48" spans="2:28" x14ac:dyDescent="0.25">
      <c r="B48" t="s">
        <v>44</v>
      </c>
      <c r="C48" s="5">
        <f t="shared" ref="C48:G48" si="63">C23/C14</f>
        <v>1.1376564277588168E-2</v>
      </c>
      <c r="D48" s="5">
        <f t="shared" si="63"/>
        <v>3.2753134942915964E-2</v>
      </c>
      <c r="E48" s="5">
        <f t="shared" si="63"/>
        <v>6.8344724120686776E-2</v>
      </c>
      <c r="F48" s="5">
        <f t="shared" si="63"/>
        <v>-7.813798836242726E-2</v>
      </c>
      <c r="G48" s="5">
        <f t="shared" si="63"/>
        <v>6.1561011359472333E-2</v>
      </c>
      <c r="H48" s="5">
        <f>H23/H14</f>
        <v>5.960151150807283E-2</v>
      </c>
      <c r="I48" s="5">
        <f t="shared" ref="I48:J48" si="64">I23/I14</f>
        <v>9.2575333954644304E-2</v>
      </c>
      <c r="J48" s="5">
        <f t="shared" si="64"/>
        <v>9.5557418273260683E-3</v>
      </c>
      <c r="K48" s="5"/>
      <c r="L48" s="5"/>
      <c r="M48" s="5"/>
      <c r="N48" s="5"/>
      <c r="O48" s="4"/>
      <c r="P48" s="5">
        <f t="shared" ref="P48:T48" si="65">P23/P14</f>
        <v>0.1080082135523614</v>
      </c>
      <c r="Q48" s="5">
        <f t="shared" si="65"/>
        <v>0.11252115059221658</v>
      </c>
      <c r="R48" s="5">
        <f t="shared" si="65"/>
        <v>4.0412259289395173E-2</v>
      </c>
      <c r="S48" s="5">
        <f t="shared" si="65"/>
        <v>9.3576339832344355E-2</v>
      </c>
      <c r="T48" s="5">
        <f t="shared" si="65"/>
        <v>2.9718804140198125E-2</v>
      </c>
      <c r="U48" s="5">
        <f>U23/U14</f>
        <v>1.2460913800345358E-2</v>
      </c>
      <c r="V48" s="5">
        <f>V23/V14</f>
        <v>5.6327323396529155E-2</v>
      </c>
    </row>
    <row r="49" spans="2:22" x14ac:dyDescent="0.25">
      <c r="B49" t="s">
        <v>46</v>
      </c>
      <c r="C49" s="5">
        <f t="shared" ref="C49:G49" si="66">C32/C14</f>
        <v>-7.2051573758058398E-3</v>
      </c>
      <c r="D49" s="5">
        <f t="shared" si="66"/>
        <v>1.5721504772599662E-2</v>
      </c>
      <c r="E49" s="5">
        <f t="shared" si="66"/>
        <v>4.3340556759459907E-2</v>
      </c>
      <c r="F49" s="5">
        <f t="shared" si="66"/>
        <v>4.3640897755610969E-3</v>
      </c>
      <c r="G49" s="5">
        <f t="shared" si="66"/>
        <v>3.1146940271161598E-2</v>
      </c>
      <c r="H49" s="5">
        <f>H32/H14</f>
        <v>3.2634833390587425E-2</v>
      </c>
      <c r="I49" s="5">
        <f t="shared" ref="I49:J49" si="67">I32/I14</f>
        <v>6.8499534016775401E-2</v>
      </c>
      <c r="J49" s="5">
        <f t="shared" si="67"/>
        <v>3.3528918692372171E-3</v>
      </c>
      <c r="K49" s="5"/>
      <c r="L49" s="5"/>
      <c r="M49" s="5"/>
      <c r="N49" s="5"/>
      <c r="O49" s="4"/>
      <c r="P49" s="5">
        <f t="shared" ref="P49:T49" si="68">P32/P14</f>
        <v>7.7572438968742871E-2</v>
      </c>
      <c r="Q49" s="5">
        <f t="shared" si="68"/>
        <v>8.3544839255499159E-2</v>
      </c>
      <c r="R49" s="5">
        <f t="shared" si="68"/>
        <v>2.3379441280173583E-2</v>
      </c>
      <c r="S49" s="5">
        <f t="shared" si="68"/>
        <v>9.9698596590373931E-2</v>
      </c>
      <c r="T49" s="5">
        <f t="shared" si="68"/>
        <v>2.7186708720181245E-2</v>
      </c>
      <c r="U49" s="5">
        <f>U32/U14</f>
        <v>-3.5935968637700096E-3</v>
      </c>
      <c r="V49" s="5">
        <f>V32/V14</f>
        <v>2.9134822446480598E-3</v>
      </c>
    </row>
    <row r="50" spans="2:22" x14ac:dyDescent="0.25">
      <c r="B50" t="s">
        <v>45</v>
      </c>
      <c r="C50" s="5">
        <f t="shared" ref="C50:G50" si="69">C27/C26</f>
        <v>1.71875</v>
      </c>
      <c r="D50" s="5">
        <f t="shared" si="69"/>
        <v>0.21951219512195122</v>
      </c>
      <c r="E50" s="5">
        <f t="shared" si="69"/>
        <v>0.16871165644171779</v>
      </c>
      <c r="F50" s="5">
        <f t="shared" si="69"/>
        <v>3.3816425120772944E-2</v>
      </c>
      <c r="G50" s="5">
        <f t="shared" si="69"/>
        <v>0.30204081632653063</v>
      </c>
      <c r="H50" s="5">
        <f>H27/H26</f>
        <v>0.30491803278688523</v>
      </c>
      <c r="I50" s="5">
        <f t="shared" ref="I50:J50" si="70">I27/I26</f>
        <v>0.22166666666666668</v>
      </c>
      <c r="J50" s="5">
        <f t="shared" si="70"/>
        <v>7.1428571428571425E-2</v>
      </c>
      <c r="K50" s="5"/>
      <c r="L50" s="5"/>
      <c r="M50" s="5"/>
      <c r="N50" s="5"/>
      <c r="O50" s="4"/>
      <c r="P50" s="5">
        <f t="shared" ref="P50:T50" si="71">P27/P26</f>
        <v>0.28144720235591081</v>
      </c>
      <c r="Q50" s="5">
        <f t="shared" si="71"/>
        <v>0.2501954652071931</v>
      </c>
      <c r="R50" s="5">
        <f t="shared" si="71"/>
        <v>0.20242214532871972</v>
      </c>
      <c r="S50" s="5">
        <f t="shared" si="71"/>
        <v>0.19427954668105774</v>
      </c>
      <c r="T50" s="5">
        <f t="shared" si="71"/>
        <v>0.34536082474226804</v>
      </c>
      <c r="U50" s="5">
        <f>U27/U26</f>
        <v>1.9375</v>
      </c>
      <c r="V50" s="5">
        <f>V27/V26</f>
        <v>0.26470588235294118</v>
      </c>
    </row>
    <row r="51" spans="2:22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2:22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2:22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2:22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2:22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2:22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2:22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2:22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2:22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2:22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2:22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2:22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2:22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2:22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3:22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3:22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3:22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3:22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3:22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3:22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3:22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3:22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3:22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3:22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3:22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3:22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3:22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3:22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3:22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3:22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3:22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3:22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3:22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3:22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3:22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3:22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3:22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3:22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3:22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3:22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3:22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3:22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3:22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3:22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3:22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3:22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3:22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3:22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3:22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3:22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3:22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3:22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3:22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3:22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3:22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3:22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3:22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3:22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3:22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3:22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3:22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3:22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3:22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3:22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3:22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3:22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3:22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3:22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3:22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3:22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3:22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3:22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3:22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3:22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3:22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3:22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3:22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3:22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3:22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3:22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3:22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3:22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3:22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3:22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3:22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3:22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3:22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3:22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3:22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3:22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3:22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3:22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3:22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3:22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3:22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3:22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3:22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3:22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3:22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3:22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3:22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3:22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3:22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3:22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3:22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3:22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3:22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3:22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3:22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3:22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3:22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3:22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3:22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3:22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3:22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3:22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3:22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3:22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3:22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3:22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3:22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3:22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3:22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3:22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3:22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3:22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3:22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3:22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3:22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3:22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3:22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3:22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3:22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3:22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3:22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3:22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3:22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3:22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3:22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3:22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3:22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3:22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3:22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3:22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3:22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3:22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3:22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3:22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3:22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3:22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3:22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3:22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3:22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3:22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3:22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3:22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3:22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3:22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3:22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3:22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3:22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3:22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3:22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3:22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3:22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3:22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3:22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3:22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3:22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3:22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3:22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3:22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3:22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3:22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3:22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3:22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3:22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3:22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3:22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3:22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3:22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3:22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3:22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3:22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3:22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3:22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3:22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3:22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3:22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3:22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3:22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3:22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3:22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3:22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3:22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3:22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3:22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3:22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3:22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3:22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3:22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3:22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3:22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3:22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3:22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3:22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3:22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3:22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3:22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3:22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3:22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3:22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3:22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3:22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3:22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3:22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3:22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</sheetData>
  <hyperlinks>
    <hyperlink ref="A1" location="Main!A1" display="Main" xr:uid="{777F0A24-6202-4F38-8863-082BB9D3BF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2024-06-17T17:47:21Z</dcterms:created>
  <dcterms:modified xsi:type="dcterms:W3CDTF">2025-04-30T16:33:12Z</dcterms:modified>
</cp:coreProperties>
</file>