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6AE9583-045A-43B8-8B68-080CF4D2FBED}" xr6:coauthVersionLast="47" xr6:coauthVersionMax="47" xr10:uidLastSave="{00000000-0000-0000-0000-000000000000}"/>
  <bookViews>
    <workbookView xWindow="225" yWindow="3510" windowWidth="38175" windowHeight="15240" xr2:uid="{D45F948B-0237-4CD1-A538-BE8EB16D26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L15" i="2"/>
  <c r="L19" i="2" s="1"/>
  <c r="H6" i="1"/>
  <c r="H5" i="1"/>
  <c r="J32" i="2"/>
  <c r="I32" i="2"/>
  <c r="H32" i="2"/>
  <c r="G32" i="2"/>
  <c r="K32" i="2"/>
  <c r="K15" i="2"/>
  <c r="K33" i="2" s="1"/>
  <c r="J15" i="2"/>
  <c r="J33" i="2" s="1"/>
  <c r="H15" i="2"/>
  <c r="H33" i="2" s="1"/>
  <c r="G15" i="2"/>
  <c r="G33" i="2" s="1"/>
  <c r="F15" i="2"/>
  <c r="F33" i="2" s="1"/>
  <c r="E15" i="2"/>
  <c r="E33" i="2" s="1"/>
  <c r="D15" i="2"/>
  <c r="D33" i="2" s="1"/>
  <c r="C15" i="2"/>
  <c r="C33" i="2" s="1"/>
  <c r="I15" i="2"/>
  <c r="I19" i="2" s="1"/>
  <c r="I23" i="2" s="1"/>
  <c r="I35" i="2" s="1"/>
  <c r="E19" i="2"/>
  <c r="E23" i="2" s="1"/>
  <c r="E25" i="2" s="1"/>
  <c r="E27" i="2" s="1"/>
  <c r="E29" i="2" s="1"/>
  <c r="D19" i="2"/>
  <c r="D23" i="2" s="1"/>
  <c r="D25" i="2" s="1"/>
  <c r="D27" i="2" s="1"/>
  <c r="D29" i="2" s="1"/>
  <c r="C19" i="2"/>
  <c r="C23" i="2" s="1"/>
  <c r="C25" i="2" s="1"/>
  <c r="C27" i="2" s="1"/>
  <c r="C29" i="2" s="1"/>
  <c r="H4" i="1"/>
  <c r="F19" i="2" l="1"/>
  <c r="F23" i="2" s="1"/>
  <c r="F25" i="2" s="1"/>
  <c r="F27" i="2" s="1"/>
  <c r="F29" i="2" s="1"/>
  <c r="G19" i="2"/>
  <c r="G23" i="2" s="1"/>
  <c r="G25" i="2" s="1"/>
  <c r="G27" i="2" s="1"/>
  <c r="G29" i="2" s="1"/>
  <c r="H19" i="2"/>
  <c r="H34" i="2" s="1"/>
  <c r="J19" i="2"/>
  <c r="J23" i="2" s="1"/>
  <c r="J25" i="2" s="1"/>
  <c r="J27" i="2" s="1"/>
  <c r="J29" i="2" s="1"/>
  <c r="I34" i="2"/>
  <c r="K19" i="2"/>
  <c r="K34" i="2" s="1"/>
  <c r="I33" i="2"/>
  <c r="L33" i="2"/>
  <c r="L23" i="2"/>
  <c r="L34" i="2"/>
  <c r="C34" i="2"/>
  <c r="D34" i="2"/>
  <c r="E34" i="2"/>
  <c r="C35" i="2"/>
  <c r="D35" i="2"/>
  <c r="E35" i="2"/>
  <c r="H7" i="1"/>
  <c r="I25" i="2"/>
  <c r="I27" i="2" s="1"/>
  <c r="I29" i="2" s="1"/>
  <c r="J35" i="2" l="1"/>
  <c r="J34" i="2"/>
  <c r="H23" i="2"/>
  <c r="H25" i="2" s="1"/>
  <c r="H27" i="2" s="1"/>
  <c r="H29" i="2" s="1"/>
  <c r="G35" i="2"/>
  <c r="G34" i="2"/>
  <c r="F35" i="2"/>
  <c r="F34" i="2"/>
  <c r="K23" i="2"/>
  <c r="K35" i="2" s="1"/>
  <c r="L25" i="2"/>
  <c r="L27" i="2" s="1"/>
  <c r="L29" i="2" s="1"/>
  <c r="L35" i="2"/>
  <c r="H35" i="2" l="1"/>
  <c r="K25" i="2"/>
  <c r="K27" i="2" s="1"/>
  <c r="K29" i="2" s="1"/>
</calcChain>
</file>

<file path=xl/sharedStrings.xml><?xml version="1.0" encoding="utf-8"?>
<sst xmlns="http://schemas.openxmlformats.org/spreadsheetml/2006/main" count="67" uniqueCount="61">
  <si>
    <t>TSMC</t>
  </si>
  <si>
    <t>IR</t>
  </si>
  <si>
    <t>Price</t>
  </si>
  <si>
    <t>Shares</t>
  </si>
  <si>
    <t>MC</t>
  </si>
  <si>
    <t>Cash</t>
  </si>
  <si>
    <t>Debt</t>
  </si>
  <si>
    <t>EV</t>
  </si>
  <si>
    <t>Q324</t>
  </si>
  <si>
    <t>numbers in mio NT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</si>
  <si>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</si>
  <si>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</si>
  <si>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</si>
  <si>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</si>
  <si>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</si>
  <si>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</si>
  <si>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</si>
  <si>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</si>
  <si>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</si>
  <si>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Revenue</t>
  </si>
  <si>
    <t>Gross Profit</t>
  </si>
  <si>
    <t>R&amp;D</t>
  </si>
  <si>
    <t>SGA</t>
  </si>
  <si>
    <t>Operating Income</t>
  </si>
  <si>
    <t>Other</t>
  </si>
  <si>
    <t>Net Income to Company</t>
  </si>
  <si>
    <t>Minorities</t>
  </si>
  <si>
    <t>Profits from Associates</t>
  </si>
  <si>
    <t>Net Interest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</si>
  <si>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</si>
  <si>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</si>
  <si>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</si>
  <si>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</si>
  <si>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</si>
  <si>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</si>
  <si>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</si>
  <si>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</si>
  <si>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</si>
  <si>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</si>
  <si>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</si>
  <si>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</si>
  <si>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</si>
  <si>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</si>
  <si>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</si>
  <si>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</si>
  <si>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</si>
  <si>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</si>
  <si>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</si>
  <si>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Notes</t>
  </si>
  <si>
    <t>Q3 Guidance: 31.8 b. $ to 33.0</t>
  </si>
  <si>
    <t>GM: 55.5%-57.5%, Operating Margin: 45.5% - 47.5%</t>
  </si>
  <si>
    <t>5nm</t>
  </si>
  <si>
    <t>3nm</t>
  </si>
  <si>
    <t>7nm</t>
  </si>
  <si>
    <t xml:space="preserve">Other </t>
  </si>
  <si>
    <t>HPC</t>
  </si>
  <si>
    <t>Smarphones</t>
  </si>
  <si>
    <t>IoT</t>
  </si>
  <si>
    <t>Automotive</t>
  </si>
  <si>
    <t>DCE</t>
  </si>
  <si>
    <t>2330.TW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</si>
</sst>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0" fontId="7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left"/>
    </xf>
    <xf numFmtId="165" fontId="5" fillId="0" borderId="0" xfId="0" applyNumberFormat="1" applyFont="1"/>
    <xf numFmtId="4" fontId="2" fillId="0" borderId="0" xfId="0" applyNumberFormat="1" applyFont="1"/>
    <xf numFmtId="9" fontId="5" fillId="0" borderId="0" xfId="1" applyFont="1"/>
    <xf numFmtId="9" fontId="2" fillId="0" borderId="0" xfId="1" applyFont="1"/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tsmc.com/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962-9660-4B8C-96C2-5E923C455073}">
  <dimension ref="A1:I12"/>
  <sheetViews>
    <sheetView tabSelected="1" zoomScale="200" zoomScaleNormal="200" workbookViewId="0">
      <selection activeCell="H4" sqref="H4"/>
    </sheetView>
  </sheetViews>
  <sheetFormatPr defaultRowHeight="12.75" x14ac:dyDescent="0.2"/>
  <cols>
    <col min="1" max="1" width="4" style="2" customWidth="1"/>
    <col min="2" max="7" width="9.140625" style="2"/>
    <col min="8" max="8" width="11.28515625" style="2" bestFit="1" customWidth="1"/>
    <col min="9" max="16384" width="9.140625" style="2"/>
  </cols>
  <sheetData>
    <row r="1" spans="1:9" x14ac:dyDescent="0.2">
      <c r="A1" s="1" t="s">
        <v>0</v>
      </c>
    </row>
    <row r="2" spans="1:9" x14ac:dyDescent="0.2">
      <c r="A2" s="2" t="s">
        <v>9</v>
      </c>
      <c r="G2" s="2" t="s">
        <v>2</v>
      </c>
      <c r="H2" s="3">
        <v>1255</v>
      </c>
    </row>
    <row r="3" spans="1:9" x14ac:dyDescent="0.2">
      <c r="G3" s="2" t="s">
        <v>3</v>
      </c>
      <c r="H3" s="4">
        <v>25929</v>
      </c>
      <c r="I3" s="5" t="s">
        <v>38</v>
      </c>
    </row>
    <row r="4" spans="1:9" x14ac:dyDescent="0.2">
      <c r="B4" s="14" t="s">
        <v>60</v>
      </c>
      <c r="G4" s="2" t="s">
        <v>4</v>
      </c>
      <c r="H4" s="4">
        <f>+H2*H3</f>
        <v>32540895</v>
      </c>
    </row>
    <row r="5" spans="1:9" x14ac:dyDescent="0.2">
      <c r="B5" s="6" t="s">
        <v>1</v>
      </c>
      <c r="G5" s="2" t="s">
        <v>5</v>
      </c>
      <c r="H5" s="4">
        <f>2364524+269905</f>
        <v>2634429</v>
      </c>
      <c r="I5" s="5" t="s">
        <v>38</v>
      </c>
    </row>
    <row r="6" spans="1:9" x14ac:dyDescent="0.2">
      <c r="G6" s="2" t="s">
        <v>6</v>
      </c>
      <c r="H6" s="4">
        <f>94214+848535</f>
        <v>942749</v>
      </c>
      <c r="I6" s="5" t="s">
        <v>38</v>
      </c>
    </row>
    <row r="7" spans="1:9" x14ac:dyDescent="0.2">
      <c r="G7" s="2" t="s">
        <v>7</v>
      </c>
      <c r="H7" s="4">
        <f>+H4-H5+H6</f>
        <v>30849215</v>
      </c>
    </row>
    <row r="10" spans="1:9" x14ac:dyDescent="0.2">
      <c r="B10" s="7" t="s">
        <v>48</v>
      </c>
    </row>
    <row r="11" spans="1:9" x14ac:dyDescent="0.2">
      <c r="B11" s="2" t="s">
        <v>49</v>
      </c>
    </row>
    <row r="12" spans="1:9" x14ac:dyDescent="0.2">
      <c r="B12" s="2" t="s">
        <v>50</v>
      </c>
    </row>
  </sheetData>
  <hyperlinks>
    <hyperlink ref="B5" r:id="rId1" xr:uid="{629C9663-51E8-47DD-BE90-9816C1869B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9646-B538-4C8E-8557-B9FADF837D81}">
  <dimension ref="A1:AW198"/>
  <sheetViews>
    <sheetView zoomScale="200" zoomScaleNormal="20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defaultRowHeight="12.75" x14ac:dyDescent="0.2"/>
  <cols>
    <col min="1" max="1" width="4.42578125" style="2" customWidth="1"/>
    <col min="2" max="2" width="21.7109375" style="2" customWidth="1"/>
    <col min="3" max="16384" width="9.140625" style="2"/>
  </cols>
  <sheetData>
    <row r="1" spans="1:49" x14ac:dyDescent="0.2">
      <c r="A1" s="6" t="s">
        <v>10</v>
      </c>
    </row>
    <row r="2" spans="1:49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8</v>
      </c>
      <c r="J2" s="5" t="s">
        <v>17</v>
      </c>
      <c r="K2" s="5" t="s">
        <v>37</v>
      </c>
      <c r="L2" s="5" t="s">
        <v>38</v>
      </c>
      <c r="M2" s="5" t="s">
        <v>39</v>
      </c>
      <c r="N2" s="5" t="s">
        <v>40</v>
      </c>
      <c r="P2" s="5" t="s">
        <v>41</v>
      </c>
      <c r="Q2" s="5" t="s">
        <v>42</v>
      </c>
      <c r="R2" s="5" t="s">
        <v>43</v>
      </c>
      <c r="S2" s="5" t="s">
        <v>44</v>
      </c>
      <c r="T2" s="5" t="s">
        <v>45</v>
      </c>
      <c r="U2" s="5" t="s">
        <v>46</v>
      </c>
      <c r="V2" s="5" t="s">
        <v>47</v>
      </c>
    </row>
    <row r="3" spans="1:49" x14ac:dyDescent="0.2">
      <c r="B3" s="2" t="s">
        <v>52</v>
      </c>
      <c r="C3" s="8"/>
      <c r="D3" s="8"/>
      <c r="E3" s="8"/>
      <c r="F3" s="8"/>
      <c r="G3" s="8"/>
      <c r="H3" s="8"/>
      <c r="I3" s="8"/>
      <c r="J3" s="8"/>
      <c r="K3" s="8"/>
      <c r="L3" s="8">
        <v>224110.07999999999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B4" s="9" t="s">
        <v>51</v>
      </c>
      <c r="C4" s="8"/>
      <c r="D4" s="8"/>
      <c r="E4" s="8"/>
      <c r="F4" s="8"/>
      <c r="G4" s="8"/>
      <c r="H4" s="8"/>
      <c r="I4" s="8"/>
      <c r="J4" s="8"/>
      <c r="K4" s="8"/>
      <c r="L4" s="8">
        <v>336165.12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B5" s="2" t="s">
        <v>53</v>
      </c>
      <c r="C5" s="8"/>
      <c r="D5" s="8"/>
      <c r="E5" s="8"/>
      <c r="F5" s="8"/>
      <c r="G5" s="8"/>
      <c r="H5" s="8"/>
      <c r="I5" s="8"/>
      <c r="J5" s="8"/>
      <c r="K5" s="8"/>
      <c r="L5" s="8">
        <v>130730.88000000002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B6" s="2" t="s">
        <v>54</v>
      </c>
      <c r="C6" s="8"/>
      <c r="D6" s="8"/>
      <c r="E6" s="8"/>
      <c r="F6" s="8"/>
      <c r="G6" s="8"/>
      <c r="H6" s="8"/>
      <c r="I6" s="8"/>
      <c r="J6" s="8"/>
      <c r="K6" s="8"/>
      <c r="L6" s="8">
        <v>242785.92000000004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B7" s="2" t="s">
        <v>55</v>
      </c>
      <c r="C7" s="8"/>
      <c r="D7" s="8"/>
      <c r="E7" s="8"/>
      <c r="F7" s="8"/>
      <c r="G7" s="8"/>
      <c r="H7" s="8"/>
      <c r="I7" s="8"/>
      <c r="J7" s="8"/>
      <c r="K7" s="8"/>
      <c r="L7" s="8">
        <v>560275.19999999995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B8" s="2" t="s">
        <v>56</v>
      </c>
      <c r="C8" s="8"/>
      <c r="D8" s="8"/>
      <c r="E8" s="8"/>
      <c r="F8" s="8"/>
      <c r="G8" s="8"/>
      <c r="H8" s="8"/>
      <c r="I8" s="8"/>
      <c r="J8" s="8"/>
      <c r="K8" s="8"/>
      <c r="L8" s="8">
        <v>252123.84000000003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">
      <c r="B9" s="2" t="s">
        <v>57</v>
      </c>
      <c r="C9" s="8"/>
      <c r="D9" s="8"/>
      <c r="E9" s="8"/>
      <c r="F9" s="8"/>
      <c r="G9" s="8"/>
      <c r="H9" s="8"/>
      <c r="I9" s="8"/>
      <c r="J9" s="8"/>
      <c r="K9" s="8"/>
      <c r="L9" s="8">
        <v>46689.600000000006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B10" s="2" t="s">
        <v>58</v>
      </c>
      <c r="C10" s="8"/>
      <c r="D10" s="8"/>
      <c r="E10" s="8"/>
      <c r="F10" s="8"/>
      <c r="G10" s="8"/>
      <c r="H10" s="8"/>
      <c r="I10" s="8"/>
      <c r="J10" s="8"/>
      <c r="K10" s="8"/>
      <c r="L10" s="8">
        <v>46689.600000000006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B11" s="2" t="s">
        <v>59</v>
      </c>
      <c r="C11" s="8"/>
      <c r="D11" s="8"/>
      <c r="E11" s="8"/>
      <c r="F11" s="8"/>
      <c r="G11" s="8"/>
      <c r="H11" s="8"/>
      <c r="I11" s="8"/>
      <c r="J11" s="8"/>
      <c r="K11" s="8"/>
      <c r="L11" s="8">
        <v>9337.92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">
      <c r="B12" s="2" t="s">
        <v>24</v>
      </c>
      <c r="C12" s="8"/>
      <c r="D12" s="8"/>
      <c r="E12" s="8"/>
      <c r="F12" s="8"/>
      <c r="G12" s="8"/>
      <c r="H12" s="8"/>
      <c r="I12" s="8"/>
      <c r="J12" s="8"/>
      <c r="K12" s="8"/>
      <c r="L12" s="8">
        <v>18675.84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B13" s="1" t="s">
        <v>18</v>
      </c>
      <c r="C13" s="10"/>
      <c r="D13" s="10"/>
      <c r="E13" s="10">
        <v>546733</v>
      </c>
      <c r="F13" s="10"/>
      <c r="G13" s="10">
        <v>592644</v>
      </c>
      <c r="H13" s="10">
        <v>673510</v>
      </c>
      <c r="I13" s="10">
        <v>759692</v>
      </c>
      <c r="J13" s="10">
        <v>868461</v>
      </c>
      <c r="K13" s="10">
        <v>839254</v>
      </c>
      <c r="L13" s="10">
        <v>933792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B14" s="2" t="s">
        <v>19</v>
      </c>
      <c r="C14" s="8"/>
      <c r="D14" s="8"/>
      <c r="E14" s="8">
        <v>250090</v>
      </c>
      <c r="F14" s="8"/>
      <c r="G14" s="8">
        <v>278139</v>
      </c>
      <c r="H14" s="8">
        <v>315385</v>
      </c>
      <c r="I14" s="8">
        <v>320347</v>
      </c>
      <c r="J14" s="8">
        <v>356082</v>
      </c>
      <c r="K14" s="8">
        <v>345859</v>
      </c>
      <c r="L14" s="8">
        <v>386423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">
      <c r="B15" s="2" t="s">
        <v>20</v>
      </c>
      <c r="C15" s="8">
        <f t="shared" ref="C15:H15" si="0">+C13-C14</f>
        <v>0</v>
      </c>
      <c r="D15" s="8">
        <f t="shared" si="0"/>
        <v>0</v>
      </c>
      <c r="E15" s="8">
        <f t="shared" si="0"/>
        <v>296643</v>
      </c>
      <c r="F15" s="8">
        <f t="shared" si="0"/>
        <v>0</v>
      </c>
      <c r="G15" s="8">
        <f t="shared" si="0"/>
        <v>314505</v>
      </c>
      <c r="H15" s="8">
        <f t="shared" si="0"/>
        <v>358125</v>
      </c>
      <c r="I15" s="8">
        <f>+I13-I14</f>
        <v>439345</v>
      </c>
      <c r="J15" s="8">
        <f t="shared" ref="J15:L15" si="1">+J13-J14</f>
        <v>512379</v>
      </c>
      <c r="K15" s="8">
        <f t="shared" si="1"/>
        <v>493395</v>
      </c>
      <c r="L15" s="8">
        <f t="shared" si="1"/>
        <v>547369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">
      <c r="B16" s="2" t="s">
        <v>21</v>
      </c>
      <c r="C16" s="8"/>
      <c r="D16" s="8"/>
      <c r="E16" s="8">
        <v>51138</v>
      </c>
      <c r="F16" s="8"/>
      <c r="G16" s="8">
        <v>46109</v>
      </c>
      <c r="H16" s="8">
        <v>48058</v>
      </c>
      <c r="I16" s="8">
        <v>52783</v>
      </c>
      <c r="J16" s="8">
        <v>57232</v>
      </c>
      <c r="K16" s="8">
        <v>56547</v>
      </c>
      <c r="L16" s="8">
        <v>61280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2:49" x14ac:dyDescent="0.2">
      <c r="B17" s="2" t="s">
        <v>22</v>
      </c>
      <c r="C17" s="8"/>
      <c r="D17" s="8"/>
      <c r="E17" s="8">
        <v>17571</v>
      </c>
      <c r="F17" s="8"/>
      <c r="G17" s="8">
        <v>19248</v>
      </c>
      <c r="H17" s="8">
        <v>22238</v>
      </c>
      <c r="I17" s="8">
        <v>26295</v>
      </c>
      <c r="J17" s="8">
        <v>29108</v>
      </c>
      <c r="K17" s="8">
        <v>28639</v>
      </c>
      <c r="L17" s="8">
        <v>23228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2:49" x14ac:dyDescent="0.2">
      <c r="B18" s="2" t="s">
        <v>24</v>
      </c>
      <c r="C18" s="8"/>
      <c r="D18" s="8"/>
      <c r="E18" s="8">
        <v>131</v>
      </c>
      <c r="F18" s="8"/>
      <c r="G18" s="8">
        <v>-130</v>
      </c>
      <c r="H18" s="8">
        <v>-1273</v>
      </c>
      <c r="I18" s="8">
        <v>499</v>
      </c>
      <c r="J18" s="8">
        <v>-326</v>
      </c>
      <c r="K18" s="8">
        <v>-1128</v>
      </c>
      <c r="L18" s="8">
        <v>562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2:49" x14ac:dyDescent="0.2">
      <c r="B19" s="2" t="s">
        <v>23</v>
      </c>
      <c r="C19" s="8">
        <f t="shared" ref="C19:G19" si="2">+C15-SUM(C16:C17)+C18</f>
        <v>0</v>
      </c>
      <c r="D19" s="8">
        <f t="shared" si="2"/>
        <v>0</v>
      </c>
      <c r="E19" s="8">
        <f t="shared" si="2"/>
        <v>228065</v>
      </c>
      <c r="F19" s="8">
        <f t="shared" si="2"/>
        <v>0</v>
      </c>
      <c r="G19" s="8">
        <f t="shared" si="2"/>
        <v>249018</v>
      </c>
      <c r="H19" s="8">
        <f>+H15-SUM(H16:H17)+H18</f>
        <v>286556</v>
      </c>
      <c r="I19" s="8">
        <f>+I15-SUM(I16:I17)+I18</f>
        <v>360766</v>
      </c>
      <c r="J19" s="8">
        <f t="shared" ref="J19:L19" si="3">+J15-SUM(J16:J17)+J18</f>
        <v>425713</v>
      </c>
      <c r="K19" s="8">
        <f t="shared" si="3"/>
        <v>407081</v>
      </c>
      <c r="L19" s="8">
        <f t="shared" si="3"/>
        <v>463423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2:49" x14ac:dyDescent="0.2">
      <c r="B20" s="2" t="s">
        <v>27</v>
      </c>
      <c r="C20" s="8"/>
      <c r="D20" s="8"/>
      <c r="E20" s="8">
        <v>1167</v>
      </c>
      <c r="F20" s="8"/>
      <c r="G20" s="8">
        <v>878</v>
      </c>
      <c r="H20" s="8">
        <v>1152</v>
      </c>
      <c r="I20" s="8">
        <v>1561</v>
      </c>
      <c r="J20" s="8">
        <v>289</v>
      </c>
      <c r="K20" s="8">
        <v>1368</v>
      </c>
      <c r="L20" s="8">
        <v>1222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2:49" x14ac:dyDescent="0.2">
      <c r="B21" s="2" t="s">
        <v>28</v>
      </c>
      <c r="C21" s="8"/>
      <c r="D21" s="8"/>
      <c r="E21" s="8">
        <v>12483</v>
      </c>
      <c r="F21" s="8"/>
      <c r="G21" s="8">
        <v>16661</v>
      </c>
      <c r="H21" s="8">
        <v>18341</v>
      </c>
      <c r="I21" s="8">
        <v>19966</v>
      </c>
      <c r="J21" s="8">
        <v>21750</v>
      </c>
      <c r="K21" s="8">
        <v>22182</v>
      </c>
      <c r="L21" s="8">
        <v>21501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2:49" x14ac:dyDescent="0.2">
      <c r="B22" s="2" t="s">
        <v>24</v>
      </c>
      <c r="C22" s="8"/>
      <c r="D22" s="8"/>
      <c r="E22" s="8">
        <v>225</v>
      </c>
      <c r="F22" s="8"/>
      <c r="G22" s="8">
        <v>-14</v>
      </c>
      <c r="H22" s="8">
        <v>262</v>
      </c>
      <c r="I22" s="8">
        <v>1894</v>
      </c>
      <c r="J22" s="8">
        <v>46</v>
      </c>
      <c r="K22" s="8">
        <v>264</v>
      </c>
      <c r="L22" s="8">
        <v>6890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2:49" x14ac:dyDescent="0.2">
      <c r="B23" s="2" t="s">
        <v>29</v>
      </c>
      <c r="C23" s="8">
        <f t="shared" ref="C23:G23" si="4">+C19+SUM(C20:C22)</f>
        <v>0</v>
      </c>
      <c r="D23" s="8">
        <f t="shared" si="4"/>
        <v>0</v>
      </c>
      <c r="E23" s="8">
        <f t="shared" si="4"/>
        <v>241940</v>
      </c>
      <c r="F23" s="8">
        <f t="shared" si="4"/>
        <v>0</v>
      </c>
      <c r="G23" s="8">
        <f t="shared" si="4"/>
        <v>266543</v>
      </c>
      <c r="H23" s="8">
        <f>+H19+SUM(H20:H22)</f>
        <v>306311</v>
      </c>
      <c r="I23" s="8">
        <f t="shared" ref="I23:L23" si="5">+I19+SUM(I20:I22)</f>
        <v>384187</v>
      </c>
      <c r="J23" s="8">
        <f t="shared" si="5"/>
        <v>447798</v>
      </c>
      <c r="K23" s="8">
        <f t="shared" si="5"/>
        <v>430895</v>
      </c>
      <c r="L23" s="8">
        <f t="shared" si="5"/>
        <v>493036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2:49" x14ac:dyDescent="0.2">
      <c r="B24" s="2" t="s">
        <v>30</v>
      </c>
      <c r="C24" s="8"/>
      <c r="D24" s="8"/>
      <c r="E24" s="8">
        <v>31145</v>
      </c>
      <c r="F24" s="8"/>
      <c r="G24" s="8">
        <v>41322</v>
      </c>
      <c r="H24" s="8">
        <v>58649</v>
      </c>
      <c r="I24" s="8">
        <v>59107</v>
      </c>
      <c r="J24" s="8">
        <v>74329</v>
      </c>
      <c r="K24" s="8">
        <v>70162</v>
      </c>
      <c r="L24" s="8">
        <v>95543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2:49" x14ac:dyDescent="0.2">
      <c r="B25" s="2" t="s">
        <v>31</v>
      </c>
      <c r="C25" s="8">
        <f t="shared" ref="C25:H25" si="6">+C23-C24</f>
        <v>0</v>
      </c>
      <c r="D25" s="8">
        <f t="shared" si="6"/>
        <v>0</v>
      </c>
      <c r="E25" s="8">
        <f t="shared" si="6"/>
        <v>210795</v>
      </c>
      <c r="F25" s="8">
        <f t="shared" si="6"/>
        <v>0</v>
      </c>
      <c r="G25" s="8">
        <f t="shared" si="6"/>
        <v>225221</v>
      </c>
      <c r="H25" s="8">
        <f t="shared" si="6"/>
        <v>247662</v>
      </c>
      <c r="I25" s="8">
        <f>+I23-I24</f>
        <v>325080</v>
      </c>
      <c r="J25" s="8">
        <f t="shared" ref="J25:L25" si="7">+J23-J24</f>
        <v>373469</v>
      </c>
      <c r="K25" s="8">
        <f t="shared" si="7"/>
        <v>360733</v>
      </c>
      <c r="L25" s="8">
        <f t="shared" si="7"/>
        <v>397493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2:49" x14ac:dyDescent="0.2">
      <c r="B26" s="2" t="s">
        <v>26</v>
      </c>
      <c r="C26" s="8"/>
      <c r="D26" s="8"/>
      <c r="E26" s="8">
        <v>-205</v>
      </c>
      <c r="F26" s="8"/>
      <c r="G26" s="8">
        <v>-264</v>
      </c>
      <c r="H26" s="8">
        <v>-183</v>
      </c>
      <c r="I26" s="8">
        <v>-178</v>
      </c>
      <c r="J26" s="8">
        <v>-211</v>
      </c>
      <c r="K26" s="8">
        <v>-831</v>
      </c>
      <c r="L26" s="8">
        <v>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2:49" x14ac:dyDescent="0.2">
      <c r="B27" s="2" t="s">
        <v>25</v>
      </c>
      <c r="C27" s="8">
        <f t="shared" ref="C27:G27" si="8">+C25-C26</f>
        <v>0</v>
      </c>
      <c r="D27" s="8">
        <f t="shared" si="8"/>
        <v>0</v>
      </c>
      <c r="E27" s="8">
        <f t="shared" si="8"/>
        <v>211000</v>
      </c>
      <c r="F27" s="8">
        <f t="shared" si="8"/>
        <v>0</v>
      </c>
      <c r="G27" s="8">
        <f t="shared" si="8"/>
        <v>225485</v>
      </c>
      <c r="H27" s="8">
        <f>+H25-H26</f>
        <v>247845</v>
      </c>
      <c r="I27" s="8">
        <f t="shared" ref="I27:L27" si="9">+I25-I26</f>
        <v>325258</v>
      </c>
      <c r="J27" s="8">
        <f t="shared" si="9"/>
        <v>373680</v>
      </c>
      <c r="K27" s="8">
        <f t="shared" si="9"/>
        <v>361564</v>
      </c>
      <c r="L27" s="8">
        <f t="shared" si="9"/>
        <v>397493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2:49" x14ac:dyDescent="0.2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2:49" x14ac:dyDescent="0.2">
      <c r="B29" s="2" t="s">
        <v>32</v>
      </c>
      <c r="C29" s="11" t="e">
        <f t="shared" ref="C29:D29" si="10">+C27/C30</f>
        <v>#DIV/0!</v>
      </c>
      <c r="D29" s="11" t="e">
        <f t="shared" si="10"/>
        <v>#DIV/0!</v>
      </c>
      <c r="E29" s="11">
        <f>+E27/E30</f>
        <v>8.1376065409387177</v>
      </c>
      <c r="F29" s="11" t="e">
        <f t="shared" ref="F29:L29" si="11">+F27/F30</f>
        <v>#DIV/0!</v>
      </c>
      <c r="G29" s="11">
        <f t="shared" si="11"/>
        <v>8.6959120709602775</v>
      </c>
      <c r="H29" s="11">
        <f t="shared" si="11"/>
        <v>9.557865103544021</v>
      </c>
      <c r="I29" s="11">
        <f t="shared" si="11"/>
        <v>12.54466214131441</v>
      </c>
      <c r="J29" s="11">
        <f t="shared" si="11"/>
        <v>14.411662617146824</v>
      </c>
      <c r="K29" s="11">
        <f t="shared" si="11"/>
        <v>13.944386594160978</v>
      </c>
      <c r="L29" s="11">
        <f t="shared" si="11"/>
        <v>15.330055150603572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2:49" x14ac:dyDescent="0.2">
      <c r="B30" s="2" t="s">
        <v>3</v>
      </c>
      <c r="C30" s="4"/>
      <c r="D30" s="4"/>
      <c r="E30" s="4">
        <v>25929</v>
      </c>
      <c r="F30" s="4"/>
      <c r="G30" s="4">
        <v>25930</v>
      </c>
      <c r="H30" s="4">
        <v>25931</v>
      </c>
      <c r="I30" s="4">
        <v>25928</v>
      </c>
      <c r="J30" s="4">
        <v>25929</v>
      </c>
      <c r="K30" s="4">
        <v>25929</v>
      </c>
      <c r="L30" s="4">
        <v>25929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2:49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2:49" x14ac:dyDescent="0.2">
      <c r="B32" s="2" t="s">
        <v>33</v>
      </c>
      <c r="C32" s="4"/>
      <c r="D32" s="4"/>
      <c r="E32" s="4"/>
      <c r="F32" s="4"/>
      <c r="G32" s="12" t="e">
        <f t="shared" ref="G32:J32" si="12">+G13/C13-1</f>
        <v>#DIV/0!</v>
      </c>
      <c r="H32" s="12" t="e">
        <f t="shared" si="12"/>
        <v>#DIV/0!</v>
      </c>
      <c r="I32" s="12">
        <f t="shared" si="12"/>
        <v>0.38951188239963574</v>
      </c>
      <c r="J32" s="12" t="e">
        <f t="shared" si="12"/>
        <v>#DIV/0!</v>
      </c>
      <c r="K32" s="12">
        <f>+K13/G13-1</f>
        <v>0.41611827673949286</v>
      </c>
      <c r="L32" s="12">
        <f>+L13/H13-1</f>
        <v>0.386456028863714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2:49" x14ac:dyDescent="0.2">
      <c r="B33" s="2" t="s">
        <v>34</v>
      </c>
      <c r="C33" s="13" t="e">
        <f t="shared" ref="C33:H33" si="13">+C15/C13</f>
        <v>#DIV/0!</v>
      </c>
      <c r="D33" s="13" t="e">
        <f t="shared" si="13"/>
        <v>#DIV/0!</v>
      </c>
      <c r="E33" s="13">
        <f t="shared" si="13"/>
        <v>0.5425737974477487</v>
      </c>
      <c r="F33" s="13" t="e">
        <f t="shared" si="13"/>
        <v>#DIV/0!</v>
      </c>
      <c r="G33" s="13">
        <f t="shared" si="13"/>
        <v>0.53068115091015855</v>
      </c>
      <c r="H33" s="13">
        <f t="shared" si="13"/>
        <v>0.53172929874834818</v>
      </c>
      <c r="I33" s="13">
        <f>+I15/I13</f>
        <v>0.57831989806395223</v>
      </c>
      <c r="J33" s="13">
        <f t="shared" ref="J33:K33" si="14">+J15/J13</f>
        <v>0.58998504250622652</v>
      </c>
      <c r="K33" s="13">
        <f t="shared" si="14"/>
        <v>0.58789710862265776</v>
      </c>
      <c r="L33" s="13">
        <f t="shared" ref="L33" si="15">+L15/L13</f>
        <v>0.58617872074294919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2:49" x14ac:dyDescent="0.2">
      <c r="B34" s="2" t="s">
        <v>35</v>
      </c>
      <c r="C34" s="13" t="e">
        <f t="shared" ref="C34:H34" si="16">+C19/C13</f>
        <v>#DIV/0!</v>
      </c>
      <c r="D34" s="13" t="e">
        <f t="shared" si="16"/>
        <v>#DIV/0!</v>
      </c>
      <c r="E34" s="13">
        <f t="shared" si="16"/>
        <v>0.41714145661593499</v>
      </c>
      <c r="F34" s="13" t="e">
        <f t="shared" si="16"/>
        <v>#DIV/0!</v>
      </c>
      <c r="G34" s="13">
        <f t="shared" si="16"/>
        <v>0.42018142426144534</v>
      </c>
      <c r="H34" s="13">
        <f t="shared" si="16"/>
        <v>0.42546658549984412</v>
      </c>
      <c r="I34" s="13">
        <f>+I19/I13</f>
        <v>0.47488455847896255</v>
      </c>
      <c r="J34" s="13">
        <f t="shared" ref="J34:K34" si="17">+J19/J13</f>
        <v>0.49019242084561082</v>
      </c>
      <c r="K34" s="13">
        <f t="shared" si="17"/>
        <v>0.48505100958708569</v>
      </c>
      <c r="L34" s="13">
        <f t="shared" ref="L34" si="18">+L19/L13</f>
        <v>0.49628075631403995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2:49" x14ac:dyDescent="0.2">
      <c r="B35" s="2" t="s">
        <v>36</v>
      </c>
      <c r="C35" s="13" t="e">
        <f t="shared" ref="C35:H35" si="19">+C24/C23</f>
        <v>#DIV/0!</v>
      </c>
      <c r="D35" s="13" t="e">
        <f t="shared" si="19"/>
        <v>#DIV/0!</v>
      </c>
      <c r="E35" s="13">
        <f t="shared" si="19"/>
        <v>0.12873026370174423</v>
      </c>
      <c r="F35" s="13" t="e">
        <f t="shared" si="19"/>
        <v>#DIV/0!</v>
      </c>
      <c r="G35" s="13">
        <f t="shared" si="19"/>
        <v>0.15502939488187648</v>
      </c>
      <c r="H35" s="13">
        <f t="shared" si="19"/>
        <v>0.19146880131630925</v>
      </c>
      <c r="I35" s="13">
        <f>+I24/I23</f>
        <v>0.15384955763729641</v>
      </c>
      <c r="J35" s="13">
        <f t="shared" ref="J35:K35" si="20">+J24/J23</f>
        <v>0.16598778913706627</v>
      </c>
      <c r="K35" s="13">
        <f t="shared" si="20"/>
        <v>0.16282853131273281</v>
      </c>
      <c r="L35" s="13">
        <f t="shared" ref="L35" si="21">+L24/L23</f>
        <v>0.19378503800939484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2:4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2:4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2:4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2:4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2:49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2:49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2:49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2:49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2:49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2:49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2:49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2:49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2:49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3:4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3:4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3:4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3:49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3:49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3:49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3:49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3:49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3:49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3:49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3:4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3:4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3:49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3:49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3:49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3:49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3:49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3:49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3:49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3:4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3:4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3:4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3:49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3:49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3:49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3:49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3:49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3:49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3:49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3:49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3:49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3:49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3:49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3:49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3:49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3:49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3:49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3:49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3:49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3:49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3:49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3:49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3:49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3:49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3:49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3:49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3:49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3:49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3:49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3:49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3:49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3:49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3:49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3:49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3:49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3:49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3:49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3:49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3:49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3:49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3:49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3:49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3:49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3:49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3:49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3:49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3:49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3:49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3:49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3:49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3:49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3:49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3:49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3:49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3:49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3:49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3:49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3:49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3:49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3:49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3:49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3:49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3:49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3:49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3:49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3:49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3:49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3:49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3:49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3:49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3:49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3:49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3:49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3:49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3:49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3:49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3:49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3:49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3:49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3:49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3:49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3:49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3:49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3:49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3:49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3:49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3:49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3:49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3:49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3:49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3:49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3:49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3:49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3:49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3:49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3:49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3:49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3:49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3:49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3:49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3:49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3:49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3:49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3:49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3:49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3:49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3:49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3:49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3:49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3:49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3:49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3:49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3:49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3:49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3:49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3:49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3:49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3:49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3:49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3:49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3:49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3:49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3:49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3:49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3:49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3:49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3:49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3:49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3:49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3:49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</sheetData>
  <hyperlinks>
    <hyperlink ref="A1" location="Main!A1" display="Main" xr:uid="{0C8241C6-0EFE-43C8-8BF5-BDBE8F4D8D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2025-01-09T16:26:37Z</dcterms:created>
  <dcterms:modified xsi:type="dcterms:W3CDTF">2025-09-15T11:16:22Z</dcterms:modified>
</cp:coreProperties>
</file>