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7411DC6-EC61-4642-A18F-C9B453B99362}" xr6:coauthVersionLast="47" xr6:coauthVersionMax="47" xr10:uidLastSave="{00000000-0000-0000-0000-000000000000}"/>
  <bookViews>
    <workbookView xWindow="19095" yWindow="0" windowWidth="19410" windowHeight="20925" xr2:uid="{9ACE0C78-649E-4C72-9A57-C362356B577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2" l="1"/>
  <c r="M38" i="2"/>
  <c r="L38" i="2"/>
  <c r="K38" i="2"/>
  <c r="N37" i="2"/>
  <c r="M37" i="2"/>
  <c r="L37" i="2"/>
  <c r="K37" i="2"/>
  <c r="N36" i="2"/>
  <c r="M36" i="2"/>
  <c r="L36" i="2"/>
  <c r="K36" i="2"/>
  <c r="N35" i="2"/>
  <c r="M35" i="2"/>
  <c r="L35" i="2"/>
  <c r="K35" i="2"/>
  <c r="N34" i="2"/>
  <c r="M34" i="2"/>
  <c r="L34" i="2"/>
  <c r="K34" i="2"/>
  <c r="N33" i="2"/>
  <c r="M33" i="2"/>
  <c r="L33" i="2"/>
  <c r="K33" i="2"/>
  <c r="N32" i="2"/>
  <c r="M32" i="2"/>
  <c r="L32" i="2"/>
  <c r="K32" i="2"/>
  <c r="N31" i="2"/>
  <c r="M31" i="2"/>
  <c r="L31" i="2"/>
  <c r="K31" i="2"/>
  <c r="K28" i="2"/>
  <c r="N7" i="2"/>
  <c r="M7" i="2"/>
  <c r="N6" i="2"/>
  <c r="M6" i="2"/>
  <c r="L6" i="2"/>
  <c r="K6" i="2"/>
  <c r="L7" i="2"/>
  <c r="K7" i="2"/>
  <c r="H6" i="1"/>
  <c r="L28" i="2"/>
  <c r="N17" i="2"/>
  <c r="N21" i="2" s="1"/>
  <c r="N24" i="2" s="1"/>
  <c r="N26" i="2" s="1"/>
  <c r="M17" i="2"/>
  <c r="M21" i="2" s="1"/>
  <c r="M24" i="2" s="1"/>
  <c r="M26" i="2" s="1"/>
  <c r="L17" i="2"/>
  <c r="L21" i="2" s="1"/>
  <c r="L24" i="2" s="1"/>
  <c r="L26" i="2" s="1"/>
  <c r="K17" i="2"/>
  <c r="K21" i="2" s="1"/>
  <c r="K24" i="2" s="1"/>
  <c r="K26" i="2" s="1"/>
  <c r="H3" i="1"/>
  <c r="T35" i="2"/>
  <c r="S35" i="2"/>
  <c r="R35" i="2"/>
  <c r="Q35" i="2"/>
  <c r="U35" i="2"/>
  <c r="U34" i="2"/>
  <c r="T34" i="2"/>
  <c r="S34" i="2"/>
  <c r="R34" i="2"/>
  <c r="Q34" i="2"/>
  <c r="T33" i="2"/>
  <c r="S33" i="2"/>
  <c r="R33" i="2"/>
  <c r="Q33" i="2"/>
  <c r="U33" i="2"/>
  <c r="T32" i="2"/>
  <c r="S32" i="2"/>
  <c r="R32" i="2"/>
  <c r="Q32" i="2"/>
  <c r="T31" i="2"/>
  <c r="S31" i="2"/>
  <c r="R31" i="2"/>
  <c r="Q31" i="2"/>
  <c r="T17" i="2"/>
  <c r="T36" i="2" s="1"/>
  <c r="S17" i="2"/>
  <c r="S36" i="2" s="1"/>
  <c r="R17" i="2"/>
  <c r="R36" i="2" s="1"/>
  <c r="Q17" i="2"/>
  <c r="Q21" i="2" s="1"/>
  <c r="P17" i="2"/>
  <c r="P36" i="2" s="1"/>
  <c r="U17" i="2"/>
  <c r="U36" i="2" s="1"/>
  <c r="T7" i="2"/>
  <c r="S7" i="2"/>
  <c r="R7" i="2"/>
  <c r="Q7" i="2"/>
  <c r="P7" i="2"/>
  <c r="T6" i="2"/>
  <c r="S6" i="2"/>
  <c r="R6" i="2"/>
  <c r="Q6" i="2"/>
  <c r="P6" i="2"/>
  <c r="J6" i="2"/>
  <c r="U5" i="2"/>
  <c r="U4" i="2"/>
  <c r="U7" i="2" s="1"/>
  <c r="U3" i="2"/>
  <c r="U31" i="2" s="1"/>
  <c r="H5" i="1"/>
  <c r="C8" i="1"/>
  <c r="D6" i="2"/>
  <c r="I6" i="2"/>
  <c r="H6" i="2"/>
  <c r="G6" i="2"/>
  <c r="F6" i="2"/>
  <c r="C6" i="2"/>
  <c r="H32" i="2"/>
  <c r="G32" i="2"/>
  <c r="H31" i="2"/>
  <c r="G31" i="2"/>
  <c r="J32" i="2"/>
  <c r="I32" i="2"/>
  <c r="J31" i="2"/>
  <c r="I31" i="2"/>
  <c r="J7" i="2"/>
  <c r="I7" i="2"/>
  <c r="H7" i="2"/>
  <c r="G7" i="2"/>
  <c r="F7" i="2"/>
  <c r="D7" i="2"/>
  <c r="C7" i="2"/>
  <c r="E7" i="2"/>
  <c r="E6" i="2"/>
  <c r="J35" i="2"/>
  <c r="H35" i="2"/>
  <c r="G35" i="2"/>
  <c r="J34" i="2"/>
  <c r="H34" i="2"/>
  <c r="G34" i="2"/>
  <c r="J33" i="2"/>
  <c r="H33" i="2"/>
  <c r="G33" i="2"/>
  <c r="I35" i="2"/>
  <c r="I34" i="2"/>
  <c r="I33" i="2"/>
  <c r="J17" i="2"/>
  <c r="J21" i="2" s="1"/>
  <c r="J24" i="2" s="1"/>
  <c r="J26" i="2" s="1"/>
  <c r="J28" i="2" s="1"/>
  <c r="H17" i="2"/>
  <c r="H21" i="2" s="1"/>
  <c r="H24" i="2" s="1"/>
  <c r="H26" i="2" s="1"/>
  <c r="H28" i="2" s="1"/>
  <c r="G17" i="2"/>
  <c r="G21" i="2" s="1"/>
  <c r="G24" i="2" s="1"/>
  <c r="G26" i="2" s="1"/>
  <c r="G28" i="2" s="1"/>
  <c r="F17" i="2"/>
  <c r="F21" i="2" s="1"/>
  <c r="F24" i="2" s="1"/>
  <c r="F26" i="2" s="1"/>
  <c r="F28" i="2" s="1"/>
  <c r="E17" i="2"/>
  <c r="E21" i="2" s="1"/>
  <c r="E24" i="2" s="1"/>
  <c r="E26" i="2" s="1"/>
  <c r="E28" i="2" s="1"/>
  <c r="D17" i="2"/>
  <c r="D21" i="2" s="1"/>
  <c r="D24" i="2" s="1"/>
  <c r="D26" i="2" s="1"/>
  <c r="D28" i="2" s="1"/>
  <c r="C17" i="2"/>
  <c r="C21" i="2" s="1"/>
  <c r="C24" i="2" s="1"/>
  <c r="C26" i="2" s="1"/>
  <c r="C28" i="2" s="1"/>
  <c r="I17" i="2"/>
  <c r="I21" i="2" s="1"/>
  <c r="I24" i="2" s="1"/>
  <c r="I26" i="2" s="1"/>
  <c r="I28" i="2" s="1"/>
  <c r="U32" i="2" l="1"/>
  <c r="P21" i="2"/>
  <c r="P37" i="2" s="1"/>
  <c r="U21" i="2"/>
  <c r="U24" i="2" s="1"/>
  <c r="Q24" i="2"/>
  <c r="Q37" i="2"/>
  <c r="U38" i="2"/>
  <c r="U26" i="2"/>
  <c r="U28" i="2" s="1"/>
  <c r="R21" i="2"/>
  <c r="T21" i="2"/>
  <c r="U37" i="2"/>
  <c r="Q36" i="2"/>
  <c r="S21" i="2"/>
  <c r="U6" i="2"/>
  <c r="P24" i="2"/>
  <c r="H8" i="1"/>
  <c r="I36" i="2"/>
  <c r="C36" i="2"/>
  <c r="D36" i="2"/>
  <c r="E36" i="2"/>
  <c r="F36" i="2"/>
  <c r="G36" i="2"/>
  <c r="H36" i="2"/>
  <c r="J36" i="2"/>
  <c r="I37" i="2"/>
  <c r="I38" i="2"/>
  <c r="C37" i="2"/>
  <c r="D37" i="2"/>
  <c r="E37" i="2"/>
  <c r="F37" i="2"/>
  <c r="G37" i="2"/>
  <c r="H37" i="2"/>
  <c r="J37" i="2"/>
  <c r="C38" i="2"/>
  <c r="D38" i="2"/>
  <c r="E38" i="2"/>
  <c r="F38" i="2"/>
  <c r="G38" i="2"/>
  <c r="H38" i="2"/>
  <c r="J38" i="2"/>
  <c r="Q26" i="2" l="1"/>
  <c r="Q28" i="2" s="1"/>
  <c r="Q38" i="2"/>
  <c r="P38" i="2"/>
  <c r="P26" i="2"/>
  <c r="P28" i="2" s="1"/>
  <c r="S24" i="2"/>
  <c r="S37" i="2"/>
  <c r="T37" i="2"/>
  <c r="T24" i="2"/>
  <c r="R37" i="2"/>
  <c r="R24" i="2"/>
  <c r="R26" i="2" l="1"/>
  <c r="R28" i="2" s="1"/>
  <c r="R38" i="2"/>
  <c r="S38" i="2"/>
  <c r="S26" i="2"/>
  <c r="S28" i="2" s="1"/>
  <c r="T26" i="2"/>
  <c r="T28" i="2" s="1"/>
  <c r="T38" i="2"/>
</calcChain>
</file>

<file path=xl/sharedStrings.xml><?xml version="1.0" encoding="utf-8"?>
<sst xmlns="http://schemas.openxmlformats.org/spreadsheetml/2006/main" count="72" uniqueCount="66">
  <si>
    <t>Spotify</t>
  </si>
  <si>
    <t>IR</t>
  </si>
  <si>
    <t>SPOT</t>
  </si>
  <si>
    <t>numbers in mio EUR</t>
  </si>
  <si>
    <t>Shares</t>
  </si>
  <si>
    <t>MC</t>
  </si>
  <si>
    <t>Cash</t>
  </si>
  <si>
    <t>Debt</t>
  </si>
  <si>
    <t>EV</t>
  </si>
  <si>
    <t>Main</t>
  </si>
  <si>
    <t>Q123</t>
  </si>
  <si>
    <t>Q223</t>
  </si>
  <si>
    <t>Q323</t>
  </si>
  <si>
    <t>Q424</t>
  </si>
  <si>
    <t>Q423</t>
  </si>
  <si>
    <t>Q124</t>
  </si>
  <si>
    <t>Q224</t>
  </si>
  <si>
    <t>Q324</t>
  </si>
  <si>
    <t>Revenue</t>
  </si>
  <si>
    <t>Cost of Revenue</t>
  </si>
  <si>
    <t>Gross Profit</t>
  </si>
  <si>
    <t>R&amp;D</t>
  </si>
  <si>
    <t>S&amp;M</t>
  </si>
  <si>
    <t>G&amp;A</t>
  </si>
  <si>
    <t>Operating Income</t>
  </si>
  <si>
    <t>Finance Income</t>
  </si>
  <si>
    <t>Finance Costs</t>
  </si>
  <si>
    <t>Pretax Income</t>
  </si>
  <si>
    <t>Net Income</t>
  </si>
  <si>
    <t>EPS</t>
  </si>
  <si>
    <t>Tax Expense</t>
  </si>
  <si>
    <t xml:space="preserve">Premium </t>
  </si>
  <si>
    <t>Ads</t>
  </si>
  <si>
    <t>US Revenue</t>
  </si>
  <si>
    <t>UK Revenue</t>
  </si>
  <si>
    <t>Other Countries Revenue</t>
  </si>
  <si>
    <t xml:space="preserve">Gross Margin </t>
  </si>
  <si>
    <t xml:space="preserve">Operating Margin </t>
  </si>
  <si>
    <t>Tax Rate</t>
  </si>
  <si>
    <t xml:space="preserve">Subscription </t>
  </si>
  <si>
    <t>MAUS</t>
  </si>
  <si>
    <t>Average Premium Price</t>
  </si>
  <si>
    <t>Add Supported MAUS</t>
  </si>
  <si>
    <t>ARPU</t>
  </si>
  <si>
    <t>Premium Revenue Growth</t>
  </si>
  <si>
    <t>Ad Revenue Growth</t>
  </si>
  <si>
    <t>Premium Subs Growth</t>
  </si>
  <si>
    <t>MAUs Growth</t>
  </si>
  <si>
    <t>Segments</t>
  </si>
  <si>
    <t>% of Rev</t>
  </si>
  <si>
    <t>USD/EUR</t>
  </si>
  <si>
    <t>Luxembourg Revenue</t>
  </si>
  <si>
    <t>FY19</t>
  </si>
  <si>
    <t>FY20</t>
  </si>
  <si>
    <t>FY24</t>
  </si>
  <si>
    <t>FY22</t>
  </si>
  <si>
    <t>FY21</t>
  </si>
  <si>
    <t>FY23</t>
  </si>
  <si>
    <t>Revenue Growth</t>
  </si>
  <si>
    <t>Price USD</t>
  </si>
  <si>
    <t>Price EUR</t>
  </si>
  <si>
    <t>Q225</t>
  </si>
  <si>
    <t>Q125</t>
  </si>
  <si>
    <t>Q325</t>
  </si>
  <si>
    <t>Q425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</si>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</sst>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;\(#,##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3" fontId="2" fillId="0" borderId="0" xfId="0" applyNumberFormat="1" applyFont="1"/>
    <xf numFmtId="9" fontId="0" fillId="0" borderId="0" xfId="1" applyFont="1"/>
    <xf numFmtId="164" fontId="0" fillId="0" borderId="0" xfId="0" applyNumberFormat="1" applyAlignment="1">
      <alignment horizontal="right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5" xfId="1" applyFont="1" applyBorder="1"/>
    <xf numFmtId="9" fontId="0" fillId="0" borderId="8" xfId="0" applyNumberFormat="1" applyBorder="1"/>
    <xf numFmtId="2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9" fontId="2" fillId="0" borderId="0" xfId="1" applyFont="1"/>
    <xf numFmtId="3" fontId="0" fillId="0" borderId="0" xfId="0" applyNumberForma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spotify.com/home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3328-D5D3-4E6F-A39B-D50CF5C83782}">
  <dimension ref="A1:I10"/>
  <sheetViews>
    <sheetView tabSelected="1" zoomScale="200" zoomScaleNormal="200" workbookViewId="0">
      <selection activeCell="H8" sqref="H8"/>
    </sheetView>
  </sheetViews>
  <sheetFormatPr defaultRowHeight="15" x14ac:dyDescent="0.25"/>
  <cols>
    <col min="1" max="1" width="4.5703125" customWidth="1"/>
  </cols>
  <sheetData>
    <row r="1" spans="1:9" x14ac:dyDescent="0.25">
      <c r="A1" s="1" t="s">
        <v>0</v>
      </c>
    </row>
    <row r="2" spans="1:9" x14ac:dyDescent="0.25">
      <c r="A2" t="s">
        <v>3</v>
      </c>
      <c r="G2" t="s">
        <v>59</v>
      </c>
      <c r="H2" s="19">
        <v>627.5</v>
      </c>
    </row>
    <row r="3" spans="1:9" x14ac:dyDescent="0.25">
      <c r="G3" t="s">
        <v>60</v>
      </c>
      <c r="H3">
        <f>+H2*H10</f>
        <v>602.4</v>
      </c>
    </row>
    <row r="4" spans="1:9" x14ac:dyDescent="0.25">
      <c r="B4" t="s">
        <v>2</v>
      </c>
      <c r="G4" t="s">
        <v>4</v>
      </c>
      <c r="H4" s="2">
        <v>205.426999</v>
      </c>
      <c r="I4" s="4" t="s">
        <v>61</v>
      </c>
    </row>
    <row r="5" spans="1:9" x14ac:dyDescent="0.25">
      <c r="B5" s="3" t="s">
        <v>1</v>
      </c>
      <c r="G5" t="s">
        <v>5</v>
      </c>
      <c r="H5" s="2">
        <f>+H2*H4</f>
        <v>128905.4418725</v>
      </c>
    </row>
    <row r="6" spans="1:9" x14ac:dyDescent="0.25">
      <c r="G6" t="s">
        <v>6</v>
      </c>
      <c r="H6" s="2">
        <f>5161+3183</f>
        <v>8344</v>
      </c>
      <c r="I6" s="4" t="s">
        <v>61</v>
      </c>
    </row>
    <row r="7" spans="1:9" x14ac:dyDescent="0.25">
      <c r="B7" s="8" t="s">
        <v>48</v>
      </c>
      <c r="C7" s="9" t="s">
        <v>49</v>
      </c>
      <c r="D7" s="9"/>
      <c r="E7" s="10"/>
      <c r="G7" t="s">
        <v>7</v>
      </c>
      <c r="H7" s="2">
        <v>0</v>
      </c>
      <c r="I7" s="4" t="s">
        <v>61</v>
      </c>
    </row>
    <row r="8" spans="1:9" x14ac:dyDescent="0.25">
      <c r="B8" s="11" t="s">
        <v>31</v>
      </c>
      <c r="C8" s="17">
        <f>+Model!I13/Model!I15</f>
        <v>0.88164493480441319</v>
      </c>
      <c r="D8" s="12"/>
      <c r="E8" s="13"/>
      <c r="G8" t="s">
        <v>8</v>
      </c>
      <c r="H8" s="2">
        <f>+H5-H6+H7</f>
        <v>120561.4418725</v>
      </c>
    </row>
    <row r="9" spans="1:9" x14ac:dyDescent="0.25">
      <c r="B9" s="14" t="s">
        <v>32</v>
      </c>
      <c r="C9" s="18">
        <v>0.12</v>
      </c>
      <c r="D9" s="15"/>
      <c r="E9" s="16"/>
    </row>
    <row r="10" spans="1:9" x14ac:dyDescent="0.25">
      <c r="G10" t="s">
        <v>50</v>
      </c>
      <c r="H10">
        <v>0.96</v>
      </c>
    </row>
  </sheetData>
  <hyperlinks>
    <hyperlink ref="B5" r:id="rId1" xr:uid="{E5DCBC97-ABE3-4B1B-A3AD-8564F3CFD7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63D39-4E4B-42CE-BA89-77EB714B6C9B}">
  <dimension ref="A1:BA361"/>
  <sheetViews>
    <sheetView zoomScale="200" zoomScaleNormal="2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K11" sqref="K11"/>
    </sheetView>
  </sheetViews>
  <sheetFormatPr defaultRowHeight="15" x14ac:dyDescent="0.25"/>
  <cols>
    <col min="1" max="1" width="5.42578125" bestFit="1" customWidth="1"/>
    <col min="2" max="2" width="26" customWidth="1"/>
  </cols>
  <sheetData>
    <row r="1" spans="1:53" x14ac:dyDescent="0.25">
      <c r="A1" s="3" t="s">
        <v>9</v>
      </c>
    </row>
    <row r="2" spans="1:53" x14ac:dyDescent="0.25">
      <c r="C2" s="4" t="s">
        <v>10</v>
      </c>
      <c r="D2" s="4" t="s">
        <v>11</v>
      </c>
      <c r="E2" s="4" t="s">
        <v>12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13</v>
      </c>
      <c r="K2" s="4" t="s">
        <v>62</v>
      </c>
      <c r="L2" s="4" t="s">
        <v>61</v>
      </c>
      <c r="M2" s="4" t="s">
        <v>63</v>
      </c>
      <c r="N2" s="4" t="s">
        <v>64</v>
      </c>
      <c r="P2" s="4" t="s">
        <v>52</v>
      </c>
      <c r="Q2" s="4" t="s">
        <v>53</v>
      </c>
      <c r="R2" s="4" t="s">
        <v>56</v>
      </c>
      <c r="S2" s="4" t="s">
        <v>55</v>
      </c>
      <c r="T2" s="4" t="s">
        <v>57</v>
      </c>
      <c r="U2" s="4" t="s">
        <v>54</v>
      </c>
    </row>
    <row r="3" spans="1:53" x14ac:dyDescent="0.25">
      <c r="B3" t="s">
        <v>39</v>
      </c>
      <c r="C3" s="4">
        <v>210</v>
      </c>
      <c r="D3" s="4">
        <v>220</v>
      </c>
      <c r="E3" s="4">
        <v>226</v>
      </c>
      <c r="F3" s="4">
        <v>236</v>
      </c>
      <c r="G3" s="4">
        <v>239</v>
      </c>
      <c r="H3" s="4">
        <v>246</v>
      </c>
      <c r="I3" s="4">
        <v>252</v>
      </c>
      <c r="J3" s="4">
        <v>263</v>
      </c>
      <c r="K3" s="4">
        <v>268</v>
      </c>
      <c r="L3" s="4">
        <v>276</v>
      </c>
      <c r="M3" s="4"/>
      <c r="N3" s="4"/>
      <c r="S3">
        <v>205</v>
      </c>
      <c r="T3">
        <v>236</v>
      </c>
      <c r="U3">
        <f>+J3</f>
        <v>263</v>
      </c>
    </row>
    <row r="4" spans="1:53" x14ac:dyDescent="0.25">
      <c r="B4" t="s">
        <v>40</v>
      </c>
      <c r="C4" s="4">
        <v>515</v>
      </c>
      <c r="D4" s="4">
        <v>551</v>
      </c>
      <c r="E4" s="4">
        <v>574</v>
      </c>
      <c r="F4" s="4">
        <v>602</v>
      </c>
      <c r="G4" s="4">
        <v>615</v>
      </c>
      <c r="H4" s="4">
        <v>626</v>
      </c>
      <c r="I4" s="4">
        <v>640</v>
      </c>
      <c r="J4" s="4">
        <v>675</v>
      </c>
      <c r="K4" s="4">
        <v>678</v>
      </c>
      <c r="L4" s="4">
        <v>696</v>
      </c>
      <c r="M4" s="4"/>
      <c r="N4" s="4"/>
      <c r="S4">
        <v>489</v>
      </c>
      <c r="T4">
        <v>602</v>
      </c>
      <c r="U4">
        <f t="shared" ref="U4:U5" si="0">+J4</f>
        <v>675</v>
      </c>
    </row>
    <row r="5" spans="1:53" x14ac:dyDescent="0.25">
      <c r="B5" t="s">
        <v>42</v>
      </c>
      <c r="C5" s="4">
        <v>317</v>
      </c>
      <c r="D5" s="4">
        <v>343</v>
      </c>
      <c r="E5" s="4">
        <v>361</v>
      </c>
      <c r="F5" s="4">
        <v>379</v>
      </c>
      <c r="G5" s="4">
        <v>388</v>
      </c>
      <c r="H5" s="4">
        <v>393</v>
      </c>
      <c r="I5" s="4">
        <v>402</v>
      </c>
      <c r="J5" s="4">
        <v>425</v>
      </c>
      <c r="K5" s="4">
        <v>423</v>
      </c>
      <c r="L5" s="4">
        <v>433</v>
      </c>
      <c r="M5" s="4"/>
      <c r="N5" s="4"/>
      <c r="S5">
        <v>295</v>
      </c>
      <c r="T5">
        <v>379</v>
      </c>
      <c r="U5">
        <f t="shared" si="0"/>
        <v>425</v>
      </c>
    </row>
    <row r="6" spans="1:53" x14ac:dyDescent="0.25">
      <c r="B6" t="s">
        <v>41</v>
      </c>
      <c r="C6" s="7">
        <f t="shared" ref="C6" si="1">+C13/C3</f>
        <v>12.919047619047619</v>
      </c>
      <c r="D6" s="7">
        <f>+D13/D3</f>
        <v>12.604545454545455</v>
      </c>
      <c r="E6" s="7">
        <f>+E13/E3</f>
        <v>12.876106194690266</v>
      </c>
      <c r="F6" s="7">
        <f t="shared" ref="F6:I6" si="2">+F13/F3</f>
        <v>13.432203389830509</v>
      </c>
      <c r="G6" s="7">
        <f t="shared" si="2"/>
        <v>14.338912133891213</v>
      </c>
      <c r="H6" s="7">
        <f t="shared" si="2"/>
        <v>13.621951219512194</v>
      </c>
      <c r="I6" s="7">
        <f t="shared" si="2"/>
        <v>13.952380952380953</v>
      </c>
      <c r="J6" s="7">
        <f>+J13/J3</f>
        <v>14.087452471482889</v>
      </c>
      <c r="K6" s="7">
        <f t="shared" ref="K6:N6" si="3">+K13/K3</f>
        <v>14.07089552238806</v>
      </c>
      <c r="L6" s="7">
        <f t="shared" si="3"/>
        <v>13.55072463768116</v>
      </c>
      <c r="M6" s="7" t="e">
        <f t="shared" si="3"/>
        <v>#DIV/0!</v>
      </c>
      <c r="N6" s="7" t="e">
        <f t="shared" si="3"/>
        <v>#DIV/0!</v>
      </c>
      <c r="P6" s="7" t="e">
        <f t="shared" ref="P6:U6" si="4">+P13/P3</f>
        <v>#DIV/0!</v>
      </c>
      <c r="Q6" s="7" t="e">
        <f t="shared" si="4"/>
        <v>#DIV/0!</v>
      </c>
      <c r="R6" s="7" t="e">
        <f t="shared" si="4"/>
        <v>#DIV/0!</v>
      </c>
      <c r="S6" s="7">
        <f t="shared" si="4"/>
        <v>50.00487804878049</v>
      </c>
      <c r="T6" s="7">
        <f t="shared" si="4"/>
        <v>49.008474576271183</v>
      </c>
      <c r="U6" s="7">
        <f t="shared" si="4"/>
        <v>52.543726235741445</v>
      </c>
    </row>
    <row r="7" spans="1:53" x14ac:dyDescent="0.25">
      <c r="B7" t="s">
        <v>43</v>
      </c>
      <c r="C7" s="7">
        <f t="shared" ref="C7:D7" si="5">+C15/C4</f>
        <v>5.9067961165048546</v>
      </c>
      <c r="D7" s="7">
        <f t="shared" si="5"/>
        <v>5.7658802177858437</v>
      </c>
      <c r="E7" s="7">
        <f>+E15/E4</f>
        <v>5.8484320557491287</v>
      </c>
      <c r="F7" s="7">
        <f t="shared" ref="F7:N7" si="6">+F15/F4</f>
        <v>6.0980066445182723</v>
      </c>
      <c r="G7" s="7">
        <f t="shared" si="6"/>
        <v>5.9121951219512194</v>
      </c>
      <c r="H7" s="7">
        <f t="shared" si="6"/>
        <v>6.0814696485623001</v>
      </c>
      <c r="I7" s="7">
        <f t="shared" si="6"/>
        <v>6.2312500000000002</v>
      </c>
      <c r="J7" s="7">
        <f t="shared" si="6"/>
        <v>6.2844444444444445</v>
      </c>
      <c r="K7" s="7">
        <f t="shared" si="6"/>
        <v>6.1799410029498523</v>
      </c>
      <c r="L7" s="7">
        <f t="shared" si="6"/>
        <v>6.0244252873563218</v>
      </c>
      <c r="M7" s="7" t="e">
        <f t="shared" si="6"/>
        <v>#DIV/0!</v>
      </c>
      <c r="N7" s="7" t="e">
        <f t="shared" si="6"/>
        <v>#DIV/0!</v>
      </c>
      <c r="P7" s="7" t="e">
        <f t="shared" ref="P7:U7" si="7">+P15/P4</f>
        <v>#DIV/0!</v>
      </c>
      <c r="Q7" s="7" t="e">
        <f t="shared" si="7"/>
        <v>#DIV/0!</v>
      </c>
      <c r="R7" s="7" t="e">
        <f t="shared" si="7"/>
        <v>#DIV/0!</v>
      </c>
      <c r="S7" s="7">
        <f t="shared" si="7"/>
        <v>23.981595092024541</v>
      </c>
      <c r="T7" s="7">
        <f t="shared" si="7"/>
        <v>22.004983388704318</v>
      </c>
      <c r="U7" s="7">
        <f t="shared" si="7"/>
        <v>23.21925925925926</v>
      </c>
    </row>
    <row r="8" spans="1:53" x14ac:dyDescent="0.25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53" x14ac:dyDescent="0.25">
      <c r="B9" t="s">
        <v>33</v>
      </c>
      <c r="C9" s="2">
        <v>1189</v>
      </c>
      <c r="D9" s="2">
        <v>1251</v>
      </c>
      <c r="E9" s="2">
        <v>1330</v>
      </c>
      <c r="F9" s="2"/>
      <c r="G9" s="2">
        <v>1394</v>
      </c>
      <c r="H9" s="2">
        <v>1469</v>
      </c>
      <c r="I9" s="2">
        <v>1577</v>
      </c>
      <c r="J9" s="2"/>
      <c r="K9" s="2">
        <v>1650</v>
      </c>
      <c r="L9" s="2">
        <v>1592</v>
      </c>
      <c r="M9" s="2"/>
      <c r="N9" s="2"/>
      <c r="O9" s="2"/>
      <c r="P9" s="2"/>
      <c r="Q9" s="2"/>
      <c r="R9" s="2"/>
      <c r="S9" s="2">
        <v>4712</v>
      </c>
      <c r="T9" s="2">
        <v>5225</v>
      </c>
      <c r="U9" s="2">
        <v>6136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53" x14ac:dyDescent="0.25">
      <c r="B10" t="s">
        <v>34</v>
      </c>
      <c r="C10" s="2">
        <v>283</v>
      </c>
      <c r="D10" s="2">
        <v>293</v>
      </c>
      <c r="E10" s="2">
        <v>324</v>
      </c>
      <c r="F10" s="2"/>
      <c r="G10" s="2">
        <v>335</v>
      </c>
      <c r="H10" s="2">
        <v>356</v>
      </c>
      <c r="I10" s="2">
        <v>385</v>
      </c>
      <c r="J10" s="2"/>
      <c r="K10" s="2">
        <v>398</v>
      </c>
      <c r="L10" s="24" t="s">
        <v>65</v>
      </c>
      <c r="M10" s="2"/>
      <c r="N10" s="2"/>
      <c r="O10" s="2"/>
      <c r="P10" s="2"/>
      <c r="Q10" s="2"/>
      <c r="R10" s="2"/>
      <c r="S10" s="2">
        <v>1113</v>
      </c>
      <c r="T10" s="2">
        <v>1230</v>
      </c>
      <c r="U10" s="2">
        <v>1483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53" x14ac:dyDescent="0.25">
      <c r="B11" t="s">
        <v>51</v>
      </c>
      <c r="C11" s="2">
        <v>2</v>
      </c>
      <c r="D11" s="2">
        <v>2</v>
      </c>
      <c r="E11">
        <v>2</v>
      </c>
      <c r="F11" s="2"/>
      <c r="G11" s="2">
        <v>2</v>
      </c>
      <c r="H11" s="2">
        <v>2</v>
      </c>
      <c r="I11" s="2">
        <v>2</v>
      </c>
      <c r="J11" s="2"/>
      <c r="K11" s="2">
        <v>3</v>
      </c>
      <c r="L11" s="2">
        <v>3</v>
      </c>
      <c r="M11" s="2"/>
      <c r="N11" s="2"/>
      <c r="O11" s="2"/>
      <c r="P11" s="2"/>
      <c r="Q11" s="2"/>
      <c r="R11" s="2"/>
      <c r="S11" s="2">
        <v>7</v>
      </c>
      <c r="T11" s="2">
        <v>9</v>
      </c>
      <c r="U11" s="2">
        <v>10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53" x14ac:dyDescent="0.25">
      <c r="B12" t="s">
        <v>35</v>
      </c>
      <c r="C12" s="2">
        <v>1568</v>
      </c>
      <c r="D12" s="2">
        <v>1631</v>
      </c>
      <c r="E12" s="2">
        <v>1711</v>
      </c>
      <c r="F12" s="2"/>
      <c r="G12" s="2">
        <v>1904</v>
      </c>
      <c r="H12" s="2">
        <v>1980</v>
      </c>
      <c r="I12" s="2">
        <v>2024</v>
      </c>
      <c r="J12" s="2"/>
      <c r="K12" s="2">
        <v>2139</v>
      </c>
      <c r="L12" s="2">
        <v>2598</v>
      </c>
      <c r="M12" s="2"/>
      <c r="N12" s="2"/>
      <c r="O12" s="2"/>
      <c r="P12" s="2"/>
      <c r="Q12" s="2"/>
      <c r="R12" s="2"/>
      <c r="S12" s="2">
        <v>5895</v>
      </c>
      <c r="T12" s="2">
        <v>6783</v>
      </c>
      <c r="U12" s="2">
        <v>8044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53" x14ac:dyDescent="0.25">
      <c r="B13" t="s">
        <v>31</v>
      </c>
      <c r="C13" s="2">
        <v>2713</v>
      </c>
      <c r="D13" s="2">
        <v>2773</v>
      </c>
      <c r="E13" s="2">
        <v>2910</v>
      </c>
      <c r="F13" s="2">
        <v>3170</v>
      </c>
      <c r="G13" s="2">
        <v>3427</v>
      </c>
      <c r="H13" s="2">
        <v>3351</v>
      </c>
      <c r="I13" s="2">
        <v>3516</v>
      </c>
      <c r="J13" s="2">
        <v>3705</v>
      </c>
      <c r="K13" s="2">
        <v>3771</v>
      </c>
      <c r="L13" s="2">
        <v>3740</v>
      </c>
      <c r="M13" s="2"/>
      <c r="N13" s="2"/>
      <c r="O13" s="2"/>
      <c r="P13" s="2"/>
      <c r="Q13" s="2"/>
      <c r="R13" s="2"/>
      <c r="S13" s="2">
        <v>10251</v>
      </c>
      <c r="T13" s="2">
        <v>11566</v>
      </c>
      <c r="U13" s="2">
        <v>13819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53" x14ac:dyDescent="0.25">
      <c r="B14" t="s">
        <v>32</v>
      </c>
      <c r="C14" s="2">
        <v>329</v>
      </c>
      <c r="D14" s="2">
        <v>404</v>
      </c>
      <c r="E14" s="2">
        <v>447</v>
      </c>
      <c r="F14" s="2">
        <v>501</v>
      </c>
      <c r="G14" s="2">
        <v>389</v>
      </c>
      <c r="H14" s="2">
        <v>456</v>
      </c>
      <c r="I14" s="2">
        <v>472</v>
      </c>
      <c r="J14" s="2">
        <v>537</v>
      </c>
      <c r="K14" s="2">
        <v>419</v>
      </c>
      <c r="L14" s="2">
        <v>453</v>
      </c>
      <c r="M14" s="2"/>
      <c r="N14" s="2"/>
      <c r="O14" s="2"/>
      <c r="P14" s="2"/>
      <c r="Q14" s="2"/>
      <c r="R14" s="2"/>
      <c r="S14" s="2">
        <v>7355</v>
      </c>
      <c r="T14" s="2">
        <v>8231</v>
      </c>
      <c r="U14" s="2">
        <v>9324</v>
      </c>
      <c r="V14" s="2"/>
      <c r="W14" s="2"/>
    </row>
    <row r="15" spans="1:53" x14ac:dyDescent="0.25">
      <c r="B15" s="1" t="s">
        <v>18</v>
      </c>
      <c r="C15" s="20">
        <v>3042</v>
      </c>
      <c r="D15" s="20">
        <v>3177</v>
      </c>
      <c r="E15" s="20">
        <v>3357</v>
      </c>
      <c r="F15" s="20">
        <v>3671</v>
      </c>
      <c r="G15" s="20">
        <v>3636</v>
      </c>
      <c r="H15" s="20">
        <v>3807</v>
      </c>
      <c r="I15" s="20">
        <v>3988</v>
      </c>
      <c r="J15" s="20">
        <v>4242</v>
      </c>
      <c r="K15" s="20">
        <v>4190</v>
      </c>
      <c r="L15" s="20">
        <v>4193</v>
      </c>
      <c r="M15" s="20"/>
      <c r="N15" s="20"/>
      <c r="O15" s="20"/>
      <c r="P15" s="20"/>
      <c r="Q15" s="20"/>
      <c r="R15" s="20"/>
      <c r="S15" s="20">
        <v>11727</v>
      </c>
      <c r="T15" s="20">
        <v>13247</v>
      </c>
      <c r="U15" s="20">
        <v>15673</v>
      </c>
      <c r="V15" s="20"/>
      <c r="W15" s="20"/>
      <c r="X15" s="20"/>
      <c r="Y15" s="20"/>
      <c r="Z15" s="20"/>
      <c r="AA15" s="20"/>
      <c r="AB15" s="20"/>
      <c r="AC15" s="20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5">
      <c r="B16" t="s">
        <v>19</v>
      </c>
      <c r="C16" s="21">
        <v>2276</v>
      </c>
      <c r="D16" s="21">
        <v>2411</v>
      </c>
      <c r="E16" s="21">
        <v>2472</v>
      </c>
      <c r="F16" s="21">
        <v>2691</v>
      </c>
      <c r="G16" s="21">
        <v>2632</v>
      </c>
      <c r="H16" s="21">
        <v>2695</v>
      </c>
      <c r="I16" s="21">
        <v>2748</v>
      </c>
      <c r="J16" s="21">
        <v>2874</v>
      </c>
      <c r="K16" s="21">
        <v>2864</v>
      </c>
      <c r="L16" s="21">
        <v>2873</v>
      </c>
      <c r="M16" s="21"/>
      <c r="N16" s="21"/>
      <c r="O16" s="21"/>
      <c r="P16" s="21"/>
      <c r="Q16" s="21"/>
      <c r="R16" s="21"/>
      <c r="S16" s="21">
        <v>8801</v>
      </c>
      <c r="T16" s="21">
        <v>9850</v>
      </c>
      <c r="U16" s="21">
        <v>10949</v>
      </c>
      <c r="V16" s="21"/>
      <c r="W16" s="21"/>
      <c r="X16" s="21"/>
      <c r="Y16" s="21"/>
      <c r="Z16" s="21"/>
      <c r="AA16" s="21"/>
      <c r="AB16" s="21"/>
      <c r="AC16" s="21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2:53" x14ac:dyDescent="0.25">
      <c r="B17" t="s">
        <v>20</v>
      </c>
      <c r="C17" s="21">
        <f t="shared" ref="C17:H17" si="8">+C15-C16</f>
        <v>766</v>
      </c>
      <c r="D17" s="21">
        <f t="shared" si="8"/>
        <v>766</v>
      </c>
      <c r="E17" s="21">
        <f t="shared" si="8"/>
        <v>885</v>
      </c>
      <c r="F17" s="21">
        <f t="shared" si="8"/>
        <v>980</v>
      </c>
      <c r="G17" s="21">
        <f t="shared" si="8"/>
        <v>1004</v>
      </c>
      <c r="H17" s="21">
        <f t="shared" si="8"/>
        <v>1112</v>
      </c>
      <c r="I17" s="21">
        <f>+I15-I16</f>
        <v>1240</v>
      </c>
      <c r="J17" s="21">
        <f t="shared" ref="J17:N17" si="9">+J15-J16</f>
        <v>1368</v>
      </c>
      <c r="K17" s="21">
        <f t="shared" si="9"/>
        <v>1326</v>
      </c>
      <c r="L17" s="21">
        <f t="shared" si="9"/>
        <v>1320</v>
      </c>
      <c r="M17" s="21">
        <f t="shared" si="9"/>
        <v>0</v>
      </c>
      <c r="N17" s="21">
        <f t="shared" si="9"/>
        <v>0</v>
      </c>
      <c r="O17" s="21"/>
      <c r="P17" s="21">
        <f t="shared" ref="P17:T17" si="10">+P15-P16</f>
        <v>0</v>
      </c>
      <c r="Q17" s="21">
        <f t="shared" si="10"/>
        <v>0</v>
      </c>
      <c r="R17" s="21">
        <f t="shared" si="10"/>
        <v>0</v>
      </c>
      <c r="S17" s="21">
        <f t="shared" si="10"/>
        <v>2926</v>
      </c>
      <c r="T17" s="21">
        <f t="shared" si="10"/>
        <v>3397</v>
      </c>
      <c r="U17" s="21">
        <f>+U15-U16</f>
        <v>4724</v>
      </c>
      <c r="V17" s="21"/>
      <c r="W17" s="21"/>
      <c r="X17" s="21"/>
      <c r="Y17" s="21"/>
      <c r="Z17" s="21"/>
      <c r="AA17" s="21"/>
      <c r="AB17" s="21"/>
      <c r="AC17" s="21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2:53" x14ac:dyDescent="0.25">
      <c r="B18" t="s">
        <v>21</v>
      </c>
      <c r="C18" s="21">
        <v>435</v>
      </c>
      <c r="D18" s="21">
        <v>453</v>
      </c>
      <c r="E18" s="21">
        <v>369</v>
      </c>
      <c r="F18" s="21">
        <v>468</v>
      </c>
      <c r="G18" s="21">
        <v>389</v>
      </c>
      <c r="H18" s="21">
        <v>379</v>
      </c>
      <c r="I18" s="21">
        <v>342</v>
      </c>
      <c r="J18" s="21">
        <v>376</v>
      </c>
      <c r="K18" s="21">
        <v>379</v>
      </c>
      <c r="L18" s="21">
        <v>415</v>
      </c>
      <c r="M18" s="21"/>
      <c r="N18" s="21"/>
      <c r="O18" s="21"/>
      <c r="P18" s="21"/>
      <c r="Q18" s="21"/>
      <c r="R18" s="21"/>
      <c r="S18" s="21">
        <v>1387</v>
      </c>
      <c r="T18" s="21">
        <v>1725</v>
      </c>
      <c r="U18" s="21">
        <v>1486</v>
      </c>
      <c r="V18" s="21"/>
      <c r="W18" s="21"/>
      <c r="X18" s="21"/>
      <c r="Y18" s="21"/>
      <c r="Z18" s="21"/>
      <c r="AA18" s="21"/>
      <c r="AB18" s="21"/>
      <c r="AC18" s="21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2:53" x14ac:dyDescent="0.25">
      <c r="B19" t="s">
        <v>22</v>
      </c>
      <c r="C19" s="21">
        <v>347</v>
      </c>
      <c r="D19" s="21">
        <v>399</v>
      </c>
      <c r="E19" s="21">
        <v>355</v>
      </c>
      <c r="F19" s="21">
        <v>432</v>
      </c>
      <c r="G19" s="21">
        <v>324</v>
      </c>
      <c r="H19" s="21">
        <v>343</v>
      </c>
      <c r="I19" s="21">
        <v>332</v>
      </c>
      <c r="J19" s="21">
        <v>393</v>
      </c>
      <c r="K19" s="21">
        <v>314</v>
      </c>
      <c r="L19" s="21">
        <v>364</v>
      </c>
      <c r="M19" s="21"/>
      <c r="N19" s="21"/>
      <c r="O19" s="21"/>
      <c r="P19" s="21"/>
      <c r="Q19" s="21"/>
      <c r="R19" s="21"/>
      <c r="S19" s="21">
        <v>1572</v>
      </c>
      <c r="T19" s="21">
        <v>1533</v>
      </c>
      <c r="U19" s="21">
        <v>1392</v>
      </c>
      <c r="V19" s="21"/>
      <c r="W19" s="21"/>
      <c r="X19" s="21"/>
      <c r="Y19" s="21"/>
      <c r="Z19" s="21"/>
      <c r="AA19" s="21"/>
      <c r="AB19" s="21"/>
      <c r="AC19" s="21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2:53" x14ac:dyDescent="0.25">
      <c r="B20" t="s">
        <v>23</v>
      </c>
      <c r="C20" s="21">
        <v>140</v>
      </c>
      <c r="D20" s="21">
        <v>161</v>
      </c>
      <c r="E20" s="21">
        <v>129</v>
      </c>
      <c r="F20" s="21">
        <v>155</v>
      </c>
      <c r="G20" s="21">
        <v>123</v>
      </c>
      <c r="H20" s="21">
        <v>124</v>
      </c>
      <c r="I20" s="21">
        <v>112</v>
      </c>
      <c r="J20" s="21">
        <v>122</v>
      </c>
      <c r="K20" s="21">
        <v>124</v>
      </c>
      <c r="L20" s="21">
        <v>135</v>
      </c>
      <c r="M20" s="21"/>
      <c r="N20" s="21"/>
      <c r="O20" s="21"/>
      <c r="P20" s="21"/>
      <c r="Q20" s="21"/>
      <c r="R20" s="21"/>
      <c r="S20" s="21">
        <v>626</v>
      </c>
      <c r="T20" s="21">
        <v>585</v>
      </c>
      <c r="U20" s="21">
        <v>481</v>
      </c>
      <c r="V20" s="21"/>
      <c r="W20" s="21"/>
      <c r="X20" s="21"/>
      <c r="Y20" s="21"/>
      <c r="Z20" s="21"/>
      <c r="AA20" s="21"/>
      <c r="AB20" s="21"/>
      <c r="AC20" s="21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2:53" x14ac:dyDescent="0.25">
      <c r="B21" t="s">
        <v>24</v>
      </c>
      <c r="C21" s="21">
        <f t="shared" ref="C21:H21" si="11">+C17-SUM(C18:C20)</f>
        <v>-156</v>
      </c>
      <c r="D21" s="21">
        <f t="shared" si="11"/>
        <v>-247</v>
      </c>
      <c r="E21" s="21">
        <f t="shared" si="11"/>
        <v>32</v>
      </c>
      <c r="F21" s="21">
        <f t="shared" si="11"/>
        <v>-75</v>
      </c>
      <c r="G21" s="21">
        <f t="shared" si="11"/>
        <v>168</v>
      </c>
      <c r="H21" s="21">
        <f t="shared" si="11"/>
        <v>266</v>
      </c>
      <c r="I21" s="21">
        <f>+I17-SUM(I18:I20)</f>
        <v>454</v>
      </c>
      <c r="J21" s="21">
        <f t="shared" ref="J21:U21" si="12">+J17-SUM(J18:J20)</f>
        <v>477</v>
      </c>
      <c r="K21" s="21">
        <f t="shared" si="12"/>
        <v>509</v>
      </c>
      <c r="L21" s="21">
        <f t="shared" si="12"/>
        <v>406</v>
      </c>
      <c r="M21" s="21">
        <f t="shared" si="12"/>
        <v>0</v>
      </c>
      <c r="N21" s="21">
        <f t="shared" si="12"/>
        <v>0</v>
      </c>
      <c r="O21" s="21"/>
      <c r="P21" s="21">
        <f t="shared" si="12"/>
        <v>0</v>
      </c>
      <c r="Q21" s="21">
        <f t="shared" si="12"/>
        <v>0</v>
      </c>
      <c r="R21" s="21">
        <f t="shared" si="12"/>
        <v>0</v>
      </c>
      <c r="S21" s="21">
        <f t="shared" si="12"/>
        <v>-659</v>
      </c>
      <c r="T21" s="21">
        <f t="shared" si="12"/>
        <v>-446</v>
      </c>
      <c r="U21" s="21">
        <f t="shared" si="12"/>
        <v>1365</v>
      </c>
      <c r="V21" s="21"/>
      <c r="W21" s="21"/>
      <c r="X21" s="21"/>
      <c r="Y21" s="21"/>
      <c r="Z21" s="21"/>
      <c r="AA21" s="21"/>
      <c r="AB21" s="21"/>
      <c r="AC21" s="21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2:53" x14ac:dyDescent="0.25">
      <c r="B22" t="s">
        <v>25</v>
      </c>
      <c r="C22" s="21">
        <v>27</v>
      </c>
      <c r="D22" s="21">
        <v>33</v>
      </c>
      <c r="E22" s="21">
        <v>55</v>
      </c>
      <c r="F22" s="21">
        <v>46</v>
      </c>
      <c r="G22" s="21">
        <v>59</v>
      </c>
      <c r="H22" s="21">
        <v>76</v>
      </c>
      <c r="I22" s="21">
        <v>66</v>
      </c>
      <c r="J22" s="21">
        <v>127</v>
      </c>
      <c r="K22" s="21">
        <v>71</v>
      </c>
      <c r="L22" s="21">
        <v>89</v>
      </c>
      <c r="M22" s="21"/>
      <c r="N22" s="21"/>
      <c r="O22" s="21"/>
      <c r="P22" s="21"/>
      <c r="Q22" s="21"/>
      <c r="R22" s="21"/>
      <c r="S22" s="21">
        <v>421</v>
      </c>
      <c r="T22" s="21">
        <v>161</v>
      </c>
      <c r="U22" s="21">
        <v>328</v>
      </c>
      <c r="V22" s="21"/>
      <c r="W22" s="21"/>
      <c r="X22" s="21"/>
      <c r="Y22" s="21"/>
      <c r="Z22" s="21"/>
      <c r="AA22" s="21"/>
      <c r="AB22" s="21"/>
      <c r="AC22" s="21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2:53" x14ac:dyDescent="0.25">
      <c r="B23" t="s">
        <v>26</v>
      </c>
      <c r="C23" s="21">
        <v>77</v>
      </c>
      <c r="D23" s="21">
        <v>27</v>
      </c>
      <c r="E23" s="21">
        <v>14</v>
      </c>
      <c r="F23" s="21">
        <v>102</v>
      </c>
      <c r="G23" s="21">
        <v>53</v>
      </c>
      <c r="H23" s="21">
        <v>72</v>
      </c>
      <c r="I23" s="21">
        <v>122</v>
      </c>
      <c r="J23" s="21">
        <v>105</v>
      </c>
      <c r="K23" s="21">
        <v>252</v>
      </c>
      <c r="L23" s="21">
        <v>447</v>
      </c>
      <c r="M23" s="21"/>
      <c r="N23" s="21"/>
      <c r="O23" s="21"/>
      <c r="P23" s="21"/>
      <c r="Q23" s="21"/>
      <c r="R23" s="21"/>
      <c r="S23" s="21">
        <v>132</v>
      </c>
      <c r="T23" s="21">
        <v>220</v>
      </c>
      <c r="U23" s="21">
        <v>352</v>
      </c>
      <c r="V23" s="21"/>
      <c r="W23" s="21"/>
      <c r="X23" s="21"/>
      <c r="Y23" s="21"/>
      <c r="Z23" s="21"/>
      <c r="AA23" s="21"/>
      <c r="AB23" s="21"/>
      <c r="AC23" s="21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2:53" x14ac:dyDescent="0.25">
      <c r="B24" t="s">
        <v>27</v>
      </c>
      <c r="C24" s="21">
        <f t="shared" ref="C24:H24" si="13">+C21+C22-C23</f>
        <v>-206</v>
      </c>
      <c r="D24" s="21">
        <f t="shared" si="13"/>
        <v>-241</v>
      </c>
      <c r="E24" s="21">
        <f t="shared" si="13"/>
        <v>73</v>
      </c>
      <c r="F24" s="21">
        <f t="shared" si="13"/>
        <v>-131</v>
      </c>
      <c r="G24" s="21">
        <f t="shared" si="13"/>
        <v>174</v>
      </c>
      <c r="H24" s="21">
        <f t="shared" si="13"/>
        <v>270</v>
      </c>
      <c r="I24" s="21">
        <f>+I21+I22-I23</f>
        <v>398</v>
      </c>
      <c r="J24" s="21">
        <f t="shared" ref="J24:U24" si="14">+J21+J22-J23</f>
        <v>499</v>
      </c>
      <c r="K24" s="21">
        <f t="shared" si="14"/>
        <v>328</v>
      </c>
      <c r="L24" s="21">
        <f t="shared" si="14"/>
        <v>48</v>
      </c>
      <c r="M24" s="21">
        <f t="shared" si="14"/>
        <v>0</v>
      </c>
      <c r="N24" s="21">
        <f t="shared" si="14"/>
        <v>0</v>
      </c>
      <c r="O24" s="21"/>
      <c r="P24" s="21">
        <f t="shared" si="14"/>
        <v>0</v>
      </c>
      <c r="Q24" s="21">
        <f t="shared" si="14"/>
        <v>0</v>
      </c>
      <c r="R24" s="21">
        <f t="shared" si="14"/>
        <v>0</v>
      </c>
      <c r="S24" s="21">
        <f t="shared" si="14"/>
        <v>-370</v>
      </c>
      <c r="T24" s="21">
        <f t="shared" si="14"/>
        <v>-505</v>
      </c>
      <c r="U24" s="21">
        <f t="shared" si="14"/>
        <v>1341</v>
      </c>
      <c r="V24" s="21"/>
      <c r="W24" s="21"/>
      <c r="X24" s="21"/>
      <c r="Y24" s="21"/>
      <c r="Z24" s="21"/>
      <c r="AA24" s="21"/>
      <c r="AB24" s="21"/>
      <c r="AC24" s="21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2:53" x14ac:dyDescent="0.25">
      <c r="B25" t="s">
        <v>30</v>
      </c>
      <c r="C25" s="21">
        <v>19</v>
      </c>
      <c r="D25" s="21">
        <v>61</v>
      </c>
      <c r="E25" s="21">
        <v>8</v>
      </c>
      <c r="F25" s="21">
        <v>-61</v>
      </c>
      <c r="G25" s="21">
        <v>-23</v>
      </c>
      <c r="H25" s="21">
        <v>-4</v>
      </c>
      <c r="I25" s="21">
        <v>98</v>
      </c>
      <c r="J25" s="21">
        <v>132</v>
      </c>
      <c r="K25" s="21">
        <v>105</v>
      </c>
      <c r="L25" s="21">
        <v>134</v>
      </c>
      <c r="M25" s="21"/>
      <c r="N25" s="21"/>
      <c r="O25" s="21"/>
      <c r="P25" s="21"/>
      <c r="Q25" s="21"/>
      <c r="R25" s="21"/>
      <c r="S25" s="21">
        <v>60</v>
      </c>
      <c r="T25" s="21">
        <v>27</v>
      </c>
      <c r="U25" s="21">
        <v>203</v>
      </c>
      <c r="V25" s="21"/>
      <c r="W25" s="21"/>
      <c r="X25" s="21"/>
      <c r="Y25" s="21"/>
      <c r="Z25" s="21"/>
      <c r="AA25" s="21"/>
      <c r="AB25" s="21"/>
      <c r="AC25" s="21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2:53" x14ac:dyDescent="0.25">
      <c r="B26" t="s">
        <v>28</v>
      </c>
      <c r="C26" s="21">
        <f t="shared" ref="C26:H26" si="15">+C24-C25</f>
        <v>-225</v>
      </c>
      <c r="D26" s="21">
        <f t="shared" si="15"/>
        <v>-302</v>
      </c>
      <c r="E26" s="21">
        <f t="shared" si="15"/>
        <v>65</v>
      </c>
      <c r="F26" s="21">
        <f t="shared" si="15"/>
        <v>-70</v>
      </c>
      <c r="G26" s="21">
        <f t="shared" si="15"/>
        <v>197</v>
      </c>
      <c r="H26" s="21">
        <f t="shared" si="15"/>
        <v>274</v>
      </c>
      <c r="I26" s="21">
        <f>+I24-I25</f>
        <v>300</v>
      </c>
      <c r="J26" s="21">
        <f t="shared" ref="J26:N26" si="16">+J24-J25</f>
        <v>367</v>
      </c>
      <c r="K26" s="21">
        <f t="shared" si="16"/>
        <v>223</v>
      </c>
      <c r="L26" s="21">
        <f t="shared" si="16"/>
        <v>-86</v>
      </c>
      <c r="M26" s="21">
        <f t="shared" si="16"/>
        <v>0</v>
      </c>
      <c r="N26" s="21">
        <f t="shared" si="16"/>
        <v>0</v>
      </c>
      <c r="O26" s="21"/>
      <c r="P26" s="21">
        <f t="shared" ref="P26:T26" si="17">+P24-P25</f>
        <v>0</v>
      </c>
      <c r="Q26" s="21">
        <f t="shared" si="17"/>
        <v>0</v>
      </c>
      <c r="R26" s="21">
        <f t="shared" si="17"/>
        <v>0</v>
      </c>
      <c r="S26" s="21">
        <f t="shared" si="17"/>
        <v>-430</v>
      </c>
      <c r="T26" s="21">
        <f t="shared" si="17"/>
        <v>-532</v>
      </c>
      <c r="U26" s="21">
        <f>+U24-U25</f>
        <v>1138</v>
      </c>
      <c r="V26" s="21"/>
      <c r="W26" s="21"/>
      <c r="X26" s="21"/>
      <c r="Y26" s="21"/>
      <c r="Z26" s="21"/>
      <c r="AA26" s="21"/>
      <c r="AB26" s="21"/>
      <c r="AC26" s="21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2:53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2:53" x14ac:dyDescent="0.25">
      <c r="B28" t="s">
        <v>29</v>
      </c>
      <c r="C28" s="22">
        <f t="shared" ref="C28" si="18">+C26/C29</f>
        <v>-1.16241546875964</v>
      </c>
      <c r="D28" s="22">
        <f t="shared" ref="D28" si="19">+D26/D29</f>
        <v>-1.5533371112686438</v>
      </c>
      <c r="E28" s="22">
        <f t="shared" ref="E28" si="20">+E26/E29</f>
        <v>0.33353563894752719</v>
      </c>
      <c r="F28" s="22">
        <f t="shared" ref="F28" si="21">+F26/F29</f>
        <v>-0.35707712580255635</v>
      </c>
      <c r="G28" s="22">
        <f t="shared" ref="G28" si="22">+G26/G29</f>
        <v>0.99482159505796064</v>
      </c>
      <c r="H28" s="22">
        <f t="shared" ref="H28" si="23">+H26/H29</f>
        <v>1.3702797289038584</v>
      </c>
      <c r="I28" s="22">
        <f>+I26/I29</f>
        <v>1.4882756029242592</v>
      </c>
      <c r="J28" s="22">
        <f t="shared" ref="J28:L28" si="24">+J26/J29</f>
        <v>1.8087061157134277</v>
      </c>
      <c r="K28" s="22">
        <f t="shared" si="24"/>
        <v>1.0906355988046965</v>
      </c>
      <c r="L28" s="22">
        <f t="shared" si="24"/>
        <v>-0.41864020025916848</v>
      </c>
      <c r="M28" s="22"/>
      <c r="N28" s="22"/>
      <c r="O28" s="22"/>
      <c r="P28" s="22" t="e">
        <f t="shared" ref="P28:R28" si="25">+P26/P29</f>
        <v>#DIV/0!</v>
      </c>
      <c r="Q28" s="22" t="e">
        <f t="shared" si="25"/>
        <v>#DIV/0!</v>
      </c>
      <c r="R28" s="22" t="e">
        <f t="shared" si="25"/>
        <v>#DIV/0!</v>
      </c>
      <c r="S28" s="22">
        <f>+S26/S29</f>
        <v>-2.2287314772588895</v>
      </c>
      <c r="T28" s="22">
        <f t="shared" ref="T28:U28" si="26">+T26/T29</f>
        <v>-2.7319555567934941</v>
      </c>
      <c r="U28" s="22">
        <f t="shared" si="26"/>
        <v>5.6723443177998591</v>
      </c>
      <c r="V28" s="22"/>
      <c r="W28" s="22"/>
      <c r="X28" s="22"/>
      <c r="Y28" s="22"/>
      <c r="Z28" s="22"/>
      <c r="AA28" s="2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2:53" x14ac:dyDescent="0.25">
      <c r="B29" t="s">
        <v>4</v>
      </c>
      <c r="C29" s="2">
        <v>193.56246200000001</v>
      </c>
      <c r="D29" s="2">
        <v>194.42012800000001</v>
      </c>
      <c r="E29" s="2">
        <v>194.88172299999999</v>
      </c>
      <c r="F29" s="2">
        <v>196.03608</v>
      </c>
      <c r="G29" s="2">
        <v>198.02545599999999</v>
      </c>
      <c r="H29" s="2">
        <v>199.959172</v>
      </c>
      <c r="I29" s="2">
        <v>201.575568</v>
      </c>
      <c r="J29" s="2">
        <v>202.90747999999999</v>
      </c>
      <c r="K29" s="2">
        <v>204.467927</v>
      </c>
      <c r="L29" s="2">
        <v>205.426999</v>
      </c>
      <c r="M29" s="2"/>
      <c r="N29" s="2"/>
      <c r="O29" s="2"/>
      <c r="P29" s="2"/>
      <c r="Q29" s="2"/>
      <c r="R29" s="2"/>
      <c r="S29" s="2">
        <v>192.93486200000001</v>
      </c>
      <c r="T29" s="2">
        <v>194.732304</v>
      </c>
      <c r="U29" s="2">
        <v>200.62251800000001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2:53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2:53" x14ac:dyDescent="0.25">
      <c r="B31" t="s">
        <v>46</v>
      </c>
      <c r="C31" s="2"/>
      <c r="D31" s="2"/>
      <c r="E31" s="2"/>
      <c r="F31" s="2"/>
      <c r="G31" s="6">
        <f t="shared" ref="G31:G32" si="27">+G3/C3-1</f>
        <v>0.13809523809523805</v>
      </c>
      <c r="H31" s="6">
        <f t="shared" ref="H31:H32" si="28">+H3/D3-1</f>
        <v>0.11818181818181817</v>
      </c>
      <c r="I31" s="6">
        <f t="shared" ref="I31:J31" si="29">+I3/E3-1</f>
        <v>0.11504424778761058</v>
      </c>
      <c r="J31" s="6">
        <f t="shared" si="29"/>
        <v>0.11440677966101687</v>
      </c>
      <c r="K31" s="6">
        <f t="shared" ref="K31:K32" si="30">+K3/G3-1</f>
        <v>0.12133891213389125</v>
      </c>
      <c r="L31" s="6">
        <f t="shared" ref="L31:L32" si="31">+L3/H3-1</f>
        <v>0.12195121951219523</v>
      </c>
      <c r="M31" s="6">
        <f t="shared" ref="M31:M32" si="32">+M3/I3-1</f>
        <v>-1</v>
      </c>
      <c r="N31" s="6">
        <f t="shared" ref="N31:N32" si="33">+N3/J3-1</f>
        <v>-1</v>
      </c>
      <c r="O31" s="2"/>
      <c r="P31" s="2"/>
      <c r="Q31" s="6" t="e">
        <f t="shared" ref="Q31:T31" si="34">+Q3/P3-1</f>
        <v>#DIV/0!</v>
      </c>
      <c r="R31" s="6" t="e">
        <f t="shared" si="34"/>
        <v>#DIV/0!</v>
      </c>
      <c r="S31" s="6" t="e">
        <f t="shared" si="34"/>
        <v>#DIV/0!</v>
      </c>
      <c r="T31" s="6">
        <f t="shared" si="34"/>
        <v>0.15121951219512186</v>
      </c>
      <c r="U31" s="6">
        <f>+U3/T3-1</f>
        <v>0.11440677966101687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2:53" x14ac:dyDescent="0.25">
      <c r="B32" t="s">
        <v>47</v>
      </c>
      <c r="C32" s="2"/>
      <c r="D32" s="2"/>
      <c r="E32" s="2"/>
      <c r="F32" s="2"/>
      <c r="G32" s="6">
        <f t="shared" si="27"/>
        <v>0.19417475728155331</v>
      </c>
      <c r="H32" s="6">
        <f t="shared" si="28"/>
        <v>0.13611615245009068</v>
      </c>
      <c r="I32" s="6">
        <f t="shared" ref="I32:J32" si="35">+I4/E4-1</f>
        <v>0.11498257839721249</v>
      </c>
      <c r="J32" s="6">
        <f t="shared" si="35"/>
        <v>0.12126245847176076</v>
      </c>
      <c r="K32" s="6">
        <f t="shared" si="30"/>
        <v>0.10243902439024399</v>
      </c>
      <c r="L32" s="6">
        <f t="shared" si="31"/>
        <v>0.11182108626198084</v>
      </c>
      <c r="M32" s="6">
        <f t="shared" si="32"/>
        <v>-1</v>
      </c>
      <c r="N32" s="6">
        <f t="shared" si="33"/>
        <v>-1</v>
      </c>
      <c r="O32" s="2"/>
      <c r="P32" s="2"/>
      <c r="Q32" s="6" t="e">
        <f t="shared" ref="Q32:T32" si="36">+Q4/P4-1</f>
        <v>#DIV/0!</v>
      </c>
      <c r="R32" s="6" t="e">
        <f t="shared" si="36"/>
        <v>#DIV/0!</v>
      </c>
      <c r="S32" s="6" t="e">
        <f t="shared" si="36"/>
        <v>#DIV/0!</v>
      </c>
      <c r="T32" s="6">
        <f t="shared" si="36"/>
        <v>0.23108384458077702</v>
      </c>
      <c r="U32" s="6">
        <f>+U4/T4-1</f>
        <v>0.12126245847176076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2:53" x14ac:dyDescent="0.25">
      <c r="B33" t="s">
        <v>44</v>
      </c>
      <c r="C33" s="2"/>
      <c r="D33" s="2"/>
      <c r="E33" s="2"/>
      <c r="F33" s="2"/>
      <c r="G33" s="6">
        <f t="shared" ref="G33:H35" si="37">+G13/C13-1</f>
        <v>0.26317729450792471</v>
      </c>
      <c r="H33" s="6">
        <f t="shared" si="37"/>
        <v>0.20843851424450044</v>
      </c>
      <c r="I33" s="6">
        <f>+I13/E13-1</f>
        <v>0.2082474226804123</v>
      </c>
      <c r="J33" s="6">
        <f t="shared" ref="J33:J35" si="38">+J13/F13-1</f>
        <v>0.16876971608832814</v>
      </c>
      <c r="K33" s="6">
        <f t="shared" ref="K33:K35" si="39">+K13/G13-1</f>
        <v>0.10037934053107667</v>
      </c>
      <c r="L33" s="6">
        <f t="shared" ref="L33:L35" si="40">+L13/H13-1</f>
        <v>0.11608475082065062</v>
      </c>
      <c r="M33" s="6">
        <f t="shared" ref="M33:M35" si="41">+M13/I13-1</f>
        <v>-1</v>
      </c>
      <c r="N33" s="6">
        <f t="shared" ref="N33:N35" si="42">+N13/J13-1</f>
        <v>-1</v>
      </c>
      <c r="O33" s="2"/>
      <c r="P33" s="2"/>
      <c r="Q33" s="6" t="e">
        <f t="shared" ref="Q33:T33" si="43">+Q13/P13-1</f>
        <v>#DIV/0!</v>
      </c>
      <c r="R33" s="6" t="e">
        <f t="shared" si="43"/>
        <v>#DIV/0!</v>
      </c>
      <c r="S33" s="6" t="e">
        <f t="shared" si="43"/>
        <v>#DIV/0!</v>
      </c>
      <c r="T33" s="6">
        <f t="shared" si="43"/>
        <v>0.12828016778850837</v>
      </c>
      <c r="U33" s="6">
        <f>+U13/T13-1</f>
        <v>0.19479508905412413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2:53" x14ac:dyDescent="0.25">
      <c r="B34" t="s">
        <v>45</v>
      </c>
      <c r="C34" s="2"/>
      <c r="D34" s="2"/>
      <c r="E34" s="2"/>
      <c r="F34" s="2"/>
      <c r="G34" s="6">
        <f t="shared" si="37"/>
        <v>0.18237082066869292</v>
      </c>
      <c r="H34" s="6">
        <f t="shared" si="37"/>
        <v>0.12871287128712861</v>
      </c>
      <c r="I34" s="6">
        <f t="shared" ref="I34:I35" si="44">+I14/E14-1</f>
        <v>5.5928411633109576E-2</v>
      </c>
      <c r="J34" s="6">
        <f t="shared" si="38"/>
        <v>7.1856287425149601E-2</v>
      </c>
      <c r="K34" s="6">
        <f t="shared" si="39"/>
        <v>7.7120822622108065E-2</v>
      </c>
      <c r="L34" s="6">
        <f t="shared" si="40"/>
        <v>-6.5789473684210176E-3</v>
      </c>
      <c r="M34" s="6">
        <f t="shared" si="41"/>
        <v>-1</v>
      </c>
      <c r="N34" s="6">
        <f t="shared" si="42"/>
        <v>-1</v>
      </c>
      <c r="O34" s="2"/>
      <c r="P34" s="2"/>
      <c r="Q34" s="6" t="e">
        <f t="shared" ref="Q34:U35" si="45">+Q14/P14-1</f>
        <v>#DIV/0!</v>
      </c>
      <c r="R34" s="6" t="e">
        <f t="shared" si="45"/>
        <v>#DIV/0!</v>
      </c>
      <c r="S34" s="6" t="e">
        <f t="shared" si="45"/>
        <v>#DIV/0!</v>
      </c>
      <c r="T34" s="6">
        <f t="shared" si="45"/>
        <v>0.11910265125764785</v>
      </c>
      <c r="U34" s="6">
        <f t="shared" si="45"/>
        <v>0.13279066942048345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2:53" x14ac:dyDescent="0.25">
      <c r="B35" s="1" t="s">
        <v>58</v>
      </c>
      <c r="C35" s="5"/>
      <c r="D35" s="5"/>
      <c r="E35" s="5"/>
      <c r="F35" s="5"/>
      <c r="G35" s="23">
        <f t="shared" si="37"/>
        <v>0.19526627218934922</v>
      </c>
      <c r="H35" s="23">
        <f t="shared" si="37"/>
        <v>0.19830028328611893</v>
      </c>
      <c r="I35" s="23">
        <f t="shared" si="44"/>
        <v>0.18796544533809945</v>
      </c>
      <c r="J35" s="23">
        <f t="shared" si="38"/>
        <v>0.15554344865159364</v>
      </c>
      <c r="K35" s="23">
        <f t="shared" si="39"/>
        <v>0.1523652365236523</v>
      </c>
      <c r="L35" s="23">
        <f t="shared" si="40"/>
        <v>0.1013921723141582</v>
      </c>
      <c r="M35" s="23">
        <f t="shared" si="41"/>
        <v>-1</v>
      </c>
      <c r="N35" s="23">
        <f t="shared" si="42"/>
        <v>-1</v>
      </c>
      <c r="O35" s="5"/>
      <c r="P35" s="5"/>
      <c r="Q35" s="23" t="e">
        <f t="shared" si="45"/>
        <v>#DIV/0!</v>
      </c>
      <c r="R35" s="23" t="e">
        <f t="shared" si="45"/>
        <v>#DIV/0!</v>
      </c>
      <c r="S35" s="23" t="e">
        <f t="shared" si="45"/>
        <v>#DIV/0!</v>
      </c>
      <c r="T35" s="23">
        <f t="shared" si="45"/>
        <v>0.12961541741280813</v>
      </c>
      <c r="U35" s="23">
        <f t="shared" si="45"/>
        <v>0.18313580433305665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2:53" x14ac:dyDescent="0.25">
      <c r="B36" t="s">
        <v>36</v>
      </c>
      <c r="C36" s="6">
        <f t="shared" ref="C36:H36" si="46">+C17/C15</f>
        <v>0.2518080210387903</v>
      </c>
      <c r="D36" s="6">
        <f t="shared" si="46"/>
        <v>0.24110796348756688</v>
      </c>
      <c r="E36" s="6">
        <f t="shared" si="46"/>
        <v>0.26362823949955316</v>
      </c>
      <c r="F36" s="6">
        <f t="shared" si="46"/>
        <v>0.26695723236175428</v>
      </c>
      <c r="G36" s="6">
        <f t="shared" si="46"/>
        <v>0.27612761276127612</v>
      </c>
      <c r="H36" s="6">
        <f t="shared" si="46"/>
        <v>0.29209351195166799</v>
      </c>
      <c r="I36" s="6">
        <f>+I17/I15</f>
        <v>0.31093279839518556</v>
      </c>
      <c r="J36" s="6">
        <f t="shared" ref="J36:U36" si="47">+J17/J15</f>
        <v>0.32248939179632247</v>
      </c>
      <c r="K36" s="6">
        <f t="shared" ref="K36:N36" si="48">+K17/K15</f>
        <v>0.31646778042959428</v>
      </c>
      <c r="L36" s="6">
        <f t="shared" si="48"/>
        <v>0.3148103982828524</v>
      </c>
      <c r="M36" s="6" t="e">
        <f t="shared" si="48"/>
        <v>#DIV/0!</v>
      </c>
      <c r="N36" s="6" t="e">
        <f t="shared" si="48"/>
        <v>#DIV/0!</v>
      </c>
      <c r="O36" s="2"/>
      <c r="P36" s="6" t="e">
        <f t="shared" si="47"/>
        <v>#DIV/0!</v>
      </c>
      <c r="Q36" s="6" t="e">
        <f t="shared" si="47"/>
        <v>#DIV/0!</v>
      </c>
      <c r="R36" s="6" t="e">
        <f t="shared" si="47"/>
        <v>#DIV/0!</v>
      </c>
      <c r="S36" s="6">
        <f t="shared" si="47"/>
        <v>0.2495096785196555</v>
      </c>
      <c r="T36" s="6">
        <f t="shared" si="47"/>
        <v>0.25643541934022795</v>
      </c>
      <c r="U36" s="6">
        <f t="shared" si="47"/>
        <v>0.30141006827027372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2:53" x14ac:dyDescent="0.25">
      <c r="B37" t="s">
        <v>37</v>
      </c>
      <c r="C37" s="6">
        <f t="shared" ref="C37:H37" si="49">+C21/C15</f>
        <v>-5.128205128205128E-2</v>
      </c>
      <c r="D37" s="6">
        <f t="shared" si="49"/>
        <v>-7.7746301542335541E-2</v>
      </c>
      <c r="E37" s="6">
        <f t="shared" si="49"/>
        <v>9.5323205242776286E-3</v>
      </c>
      <c r="F37" s="6">
        <f t="shared" si="49"/>
        <v>-2.0430400435848543E-2</v>
      </c>
      <c r="G37" s="6">
        <f t="shared" si="49"/>
        <v>4.6204620462046202E-2</v>
      </c>
      <c r="H37" s="6">
        <f t="shared" si="49"/>
        <v>6.9871289729445757E-2</v>
      </c>
      <c r="I37" s="6">
        <f>+I21/I15</f>
        <v>0.11384152457372117</v>
      </c>
      <c r="J37" s="6">
        <f t="shared" ref="J37:U37" si="50">+J21/J15</f>
        <v>0.11244695898161244</v>
      </c>
      <c r="K37" s="6">
        <f t="shared" ref="K37:N37" si="51">+K21/K15</f>
        <v>0.12147971360381861</v>
      </c>
      <c r="L37" s="6">
        <f t="shared" si="51"/>
        <v>9.6828046744574292E-2</v>
      </c>
      <c r="M37" s="6" t="e">
        <f t="shared" si="51"/>
        <v>#DIV/0!</v>
      </c>
      <c r="N37" s="6" t="e">
        <f t="shared" si="51"/>
        <v>#DIV/0!</v>
      </c>
      <c r="O37" s="2"/>
      <c r="P37" s="6" t="e">
        <f t="shared" si="50"/>
        <v>#DIV/0!</v>
      </c>
      <c r="Q37" s="6" t="e">
        <f t="shared" si="50"/>
        <v>#DIV/0!</v>
      </c>
      <c r="R37" s="6" t="e">
        <f t="shared" si="50"/>
        <v>#DIV/0!</v>
      </c>
      <c r="S37" s="6">
        <f t="shared" si="50"/>
        <v>-5.6195105312526646E-2</v>
      </c>
      <c r="T37" s="6">
        <f t="shared" si="50"/>
        <v>-3.3668000301955159E-2</v>
      </c>
      <c r="U37" s="6">
        <f t="shared" si="50"/>
        <v>8.7092451987494421E-2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2:53" x14ac:dyDescent="0.25">
      <c r="B38" t="s">
        <v>38</v>
      </c>
      <c r="C38" s="6">
        <f t="shared" ref="C38:H38" si="52">+C25/C24</f>
        <v>-9.2233009708737865E-2</v>
      </c>
      <c r="D38" s="6">
        <f t="shared" si="52"/>
        <v>-0.25311203319502074</v>
      </c>
      <c r="E38" s="6">
        <f t="shared" si="52"/>
        <v>0.1095890410958904</v>
      </c>
      <c r="F38" s="6">
        <f t="shared" si="52"/>
        <v>0.46564885496183206</v>
      </c>
      <c r="G38" s="6">
        <f t="shared" si="52"/>
        <v>-0.13218390804597702</v>
      </c>
      <c r="H38" s="6">
        <f t="shared" si="52"/>
        <v>-1.4814814814814815E-2</v>
      </c>
      <c r="I38" s="6">
        <f>+I25/I24</f>
        <v>0.24623115577889448</v>
      </c>
      <c r="J38" s="6">
        <f t="shared" ref="J38:U38" si="53">+J25/J24</f>
        <v>0.26452905811623245</v>
      </c>
      <c r="K38" s="6">
        <f t="shared" ref="K38:N38" si="54">+K25/K24</f>
        <v>0.3201219512195122</v>
      </c>
      <c r="L38" s="6">
        <f t="shared" si="54"/>
        <v>2.7916666666666665</v>
      </c>
      <c r="M38" s="6" t="e">
        <f t="shared" si="54"/>
        <v>#DIV/0!</v>
      </c>
      <c r="N38" s="6" t="e">
        <f t="shared" si="54"/>
        <v>#DIV/0!</v>
      </c>
      <c r="O38" s="2"/>
      <c r="P38" s="6" t="e">
        <f t="shared" si="53"/>
        <v>#DIV/0!</v>
      </c>
      <c r="Q38" s="6" t="e">
        <f t="shared" si="53"/>
        <v>#DIV/0!</v>
      </c>
      <c r="R38" s="6" t="e">
        <f t="shared" si="53"/>
        <v>#DIV/0!</v>
      </c>
      <c r="S38" s="6">
        <f t="shared" si="53"/>
        <v>-0.16216216216216217</v>
      </c>
      <c r="T38" s="6">
        <f t="shared" si="53"/>
        <v>-5.3465346534653464E-2</v>
      </c>
      <c r="U38" s="6">
        <f t="shared" si="53"/>
        <v>0.15137956748695003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2:53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2:53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2:53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2:53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2:53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2:53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2:53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2:53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2:53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2:53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3:53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3:53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3:53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3:53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3:53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3:53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3:53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3:53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3:53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3:53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3:53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3:53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3:53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3:53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3:53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3:53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3:53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3:53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3:53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3:53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3:53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3:53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3:53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3:53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3:53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3:53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3:53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3:53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3:53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3:53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3:53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3:53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3:53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3:53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3:53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3:53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3:53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3:53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3:53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3:53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3:53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3:53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3:53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3:53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3:53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3:53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3:53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3:53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3:53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3:53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3:53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3:53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3:53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3:53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3:53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3:53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3:53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3:53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3:53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3:53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3:53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3:53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3:53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3:53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3:53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3:53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3:53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3:53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3:53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3:53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3:53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3:53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3:53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3:53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3:53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3:53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3:53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3:53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3:53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3:53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3:53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3:53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3:53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3:53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3:53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3:53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3:53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3:53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3:53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3:53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3:53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3:53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3:53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3:53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3:53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3:53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3:53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3:53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3:53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3:53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3:53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3:53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3:53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3:53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3:53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3:53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3:53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3:53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3:53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3:53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3:53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3:53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3:53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3:53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3:53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3:53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3:53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3:53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3:53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3:53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3:53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3:53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3:53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3:53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3:53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3:53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3:53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3:53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3:53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3:53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3:53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3:53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3:53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3:53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3:53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3:53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3:53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3:53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3:53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3:53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3:53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3:53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3:53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3:53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3:53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3:53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3:53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3:53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3:53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3:53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3:53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3:53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3:53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3:53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3:53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3:53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3:53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3:53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3:53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3:53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3:53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3:53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3:53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3:53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3:53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3:53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3:53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3:53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3:53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3:53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3:53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3:53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3:53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3:53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3:53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3:53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3:53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3:53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3:53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3:53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3:53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3:53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3:53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3:53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3:53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3:53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3:53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3:53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3:53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3:53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3:53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3:53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3:53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3:53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3:53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3:53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3:53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3:53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3:53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3:53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3:53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3:53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3:53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3:53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3:53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3:53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3:53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3:53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3:53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3:53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3:53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3:53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3:53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3:53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3:53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3:53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3:53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3:53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3:53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3:53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3:53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3:53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3:53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3:53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3:53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3:53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3:53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3:53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3:53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3:53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3:53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3:53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3:53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3:53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3:53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3:53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3:53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3:53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3:53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3:53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3:53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3:53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3:53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3:53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3:53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3:53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3:53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3:53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3:53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3:53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3:53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3:53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3:53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3:53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3:53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3:53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3:53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3:53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3:53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3:53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3:53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3:53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3:53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3:53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3:53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3:53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3:53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3:53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3:53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3:53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3:53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3:53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3:53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3:53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3:53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3:53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3:53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3:53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3:53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3:53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3:53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3:53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3:53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3:53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3:53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3:53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3:53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3:53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3:53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3:53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3:53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3:53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3:53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3:53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3:53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3:53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3:53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3:53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3:53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3:53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3:53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3:53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3:53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3:53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3:53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3:53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3:53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3:53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3:53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3:53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3:53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3:53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3:53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</sheetData>
  <hyperlinks>
    <hyperlink ref="A1" location="Main!A1" display="Main" xr:uid="{DEFCDCDD-BAE4-4182-9886-63BAA6B3DF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2025-01-17T13:06:13Z</dcterms:created>
  <dcterms:modified xsi:type="dcterms:W3CDTF">2025-08-03T10:34:01Z</dcterms:modified>
</cp:coreProperties>
</file>