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95ABFC7-28DE-4B8E-A827-722A73E616EC}" xr6:coauthVersionLast="47" xr6:coauthVersionMax="47" xr10:uidLastSave="{00000000-0000-0000-0000-000000000000}"/>
  <bookViews>
    <workbookView xWindow="19095" yWindow="0" windowWidth="19410" windowHeight="20925" xr2:uid="{C51DE7BF-0E76-4BFC-AC60-72AAABFBEE4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2" l="1"/>
  <c r="I35" i="2"/>
  <c r="I34" i="2"/>
  <c r="I33" i="2"/>
  <c r="I41" i="2"/>
  <c r="I37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E27" i="2"/>
  <c r="E25" i="2"/>
  <c r="E23" i="2"/>
  <c r="E20" i="2"/>
  <c r="E44" i="2" s="1"/>
  <c r="E15" i="2"/>
  <c r="F44" i="2"/>
  <c r="E29" i="2"/>
  <c r="E45" i="2"/>
  <c r="I27" i="2"/>
  <c r="I29" i="2" s="1"/>
  <c r="I25" i="2"/>
  <c r="I23" i="2"/>
  <c r="I20" i="2"/>
  <c r="I15" i="2"/>
  <c r="I45" i="2"/>
  <c r="I44" i="2"/>
  <c r="J7" i="1"/>
  <c r="J6" i="1"/>
  <c r="D7" i="2"/>
  <c r="D6" i="2"/>
  <c r="H35" i="2" s="1"/>
  <c r="D5" i="2"/>
  <c r="D4" i="2"/>
  <c r="D3" i="2"/>
  <c r="H32" i="2" s="1"/>
  <c r="H7" i="2"/>
  <c r="H6" i="2"/>
  <c r="H5" i="2"/>
  <c r="H4" i="2"/>
  <c r="H33" i="2" s="1"/>
  <c r="H3" i="2"/>
  <c r="D12" i="2"/>
  <c r="D11" i="2"/>
  <c r="H40" i="2" s="1"/>
  <c r="D10" i="2"/>
  <c r="D9" i="2"/>
  <c r="H38" i="2" s="1"/>
  <c r="D8" i="2"/>
  <c r="H12" i="2"/>
  <c r="H41" i="2" s="1"/>
  <c r="H11" i="2"/>
  <c r="H10" i="2"/>
  <c r="H9" i="2"/>
  <c r="H8" i="2"/>
  <c r="H37" i="2" s="1"/>
  <c r="D26" i="2"/>
  <c r="D25" i="2"/>
  <c r="D27" i="2" s="1"/>
  <c r="D29" i="2" s="1"/>
  <c r="D24" i="2"/>
  <c r="D45" i="2" s="1"/>
  <c r="D23" i="2"/>
  <c r="D22" i="2"/>
  <c r="D21" i="2"/>
  <c r="D20" i="2"/>
  <c r="D19" i="2"/>
  <c r="D18" i="2"/>
  <c r="D17" i="2"/>
  <c r="D16" i="2"/>
  <c r="D15" i="2"/>
  <c r="D14" i="2"/>
  <c r="D13" i="2"/>
  <c r="H27" i="2"/>
  <c r="H29" i="2" s="1"/>
  <c r="H26" i="2"/>
  <c r="H25" i="2"/>
  <c r="H24" i="2"/>
  <c r="H45" i="2" s="1"/>
  <c r="H23" i="2"/>
  <c r="H22" i="2"/>
  <c r="H21" i="2"/>
  <c r="H20" i="2"/>
  <c r="H19" i="2"/>
  <c r="H18" i="2"/>
  <c r="H17" i="2"/>
  <c r="H16" i="2"/>
  <c r="H15" i="2"/>
  <c r="H14" i="2"/>
  <c r="H13" i="2"/>
  <c r="K10" i="1"/>
  <c r="H44" i="2"/>
  <c r="H43" i="2"/>
  <c r="F45" i="2"/>
  <c r="C45" i="2"/>
  <c r="D44" i="2"/>
  <c r="C44" i="2"/>
  <c r="E43" i="2"/>
  <c r="D43" i="2"/>
  <c r="C43" i="2"/>
  <c r="G45" i="2"/>
  <c r="G44" i="2"/>
  <c r="G43" i="2"/>
  <c r="I42" i="2"/>
  <c r="H42" i="2"/>
  <c r="I40" i="2"/>
  <c r="I39" i="2"/>
  <c r="H39" i="2"/>
  <c r="I38" i="2"/>
  <c r="H36" i="2"/>
  <c r="I32" i="2"/>
  <c r="G42" i="2"/>
  <c r="G41" i="2"/>
  <c r="G40" i="2"/>
  <c r="G39" i="2"/>
  <c r="G38" i="2"/>
  <c r="G37" i="2"/>
  <c r="G36" i="2"/>
  <c r="G35" i="2"/>
  <c r="G34" i="2"/>
  <c r="G33" i="2"/>
  <c r="G32" i="2"/>
  <c r="J29" i="2"/>
  <c r="F29" i="2"/>
  <c r="C15" i="2"/>
  <c r="C20" i="2" s="1"/>
  <c r="C23" i="2" s="1"/>
  <c r="C25" i="2" s="1"/>
  <c r="C27" i="2" s="1"/>
  <c r="C29" i="2" s="1"/>
  <c r="G15" i="2"/>
  <c r="G20" i="2" s="1"/>
  <c r="G23" i="2" s="1"/>
  <c r="G25" i="2" s="1"/>
  <c r="G27" i="2" s="1"/>
  <c r="G29" i="2" s="1"/>
  <c r="J5" i="1"/>
  <c r="F43" i="2" l="1"/>
  <c r="I43" i="2"/>
  <c r="H34" i="2"/>
  <c r="J8" i="1"/>
</calcChain>
</file>

<file path=xl/sharedStrings.xml><?xml version="1.0" encoding="utf-8"?>
<sst xmlns="http://schemas.openxmlformats.org/spreadsheetml/2006/main" count="75" uniqueCount="69">
  <si>
    <t>Fast Retailing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</si>
  <si>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</si>
  <si>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</si>
  <si>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</si>
  <si>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</si>
  <si>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</si>
  <si>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</si>
  <si>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</si>
  <si>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</si>
  <si>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</si>
  <si>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</si>
  <si>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</si>
  <si>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IR</t>
  </si>
  <si>
    <t>numbers in mio Yen</t>
  </si>
  <si>
    <t>9983.T</t>
  </si>
  <si>
    <t>Q125</t>
  </si>
  <si>
    <t>Revenue</t>
  </si>
  <si>
    <t>Q225</t>
  </si>
  <si>
    <t>Q325</t>
  </si>
  <si>
    <t>Q425</t>
  </si>
  <si>
    <t>COGS</t>
  </si>
  <si>
    <t>Gross Profit</t>
  </si>
  <si>
    <t>SG&amp;A</t>
  </si>
  <si>
    <t>Other Income</t>
  </si>
  <si>
    <t>Other Expenses</t>
  </si>
  <si>
    <t>Profit of subsidaries</t>
  </si>
  <si>
    <t>Operating Income</t>
  </si>
  <si>
    <t>Finance Income</t>
  </si>
  <si>
    <t>Finance Expense</t>
  </si>
  <si>
    <t>Pretax Income</t>
  </si>
  <si>
    <t>Tax Expense</t>
  </si>
  <si>
    <t>Net Income</t>
  </si>
  <si>
    <t>Minority Interest</t>
  </si>
  <si>
    <t>Net Income to Company</t>
  </si>
  <si>
    <t>EPS</t>
  </si>
  <si>
    <t>Segments</t>
  </si>
  <si>
    <t>Products</t>
  </si>
  <si>
    <t>UNIQLO Japan</t>
  </si>
  <si>
    <t>UNIQLO International</t>
  </si>
  <si>
    <t xml:space="preserve">UNIQLO Japan </t>
  </si>
  <si>
    <t>GU</t>
  </si>
  <si>
    <t>Global Brands</t>
  </si>
  <si>
    <t>Global Brans</t>
  </si>
  <si>
    <t>Other</t>
  </si>
  <si>
    <t>% of Rev</t>
  </si>
  <si>
    <t xml:space="preserve">Japan </t>
  </si>
  <si>
    <t>Greater China</t>
  </si>
  <si>
    <t>Asia &amp; Australia</t>
  </si>
  <si>
    <t>North America</t>
  </si>
  <si>
    <t>Europe</t>
  </si>
  <si>
    <t>Japan Growth</t>
  </si>
  <si>
    <t>China Growth</t>
  </si>
  <si>
    <t>Asia Growth</t>
  </si>
  <si>
    <t>North America Growth</t>
  </si>
  <si>
    <t>Europe Growth</t>
  </si>
  <si>
    <t>UNIQLO Japan Growth</t>
  </si>
  <si>
    <t>UNIQLO Intern. Growth</t>
  </si>
  <si>
    <t>GU Growth</t>
  </si>
  <si>
    <t>Global Brands Growth</t>
  </si>
  <si>
    <t>Other Growth</t>
  </si>
  <si>
    <t>Revenue Growth</t>
  </si>
  <si>
    <t xml:space="preserve">Gross Margin </t>
  </si>
  <si>
    <t xml:space="preserve">Operating Margin </t>
  </si>
  <si>
    <t>Tax Rate</t>
  </si>
  <si>
    <t>Store Count:</t>
  </si>
  <si>
    <t>Employee Count:</t>
  </si>
  <si>
    <t>CEO</t>
  </si>
  <si>
    <t>Management</t>
  </si>
  <si>
    <t>Tadashi Yanai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</si>
</sst>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9" fontId="0" fillId="0" borderId="0" xfId="2" applyFont="1"/>
    <xf numFmtId="0" fontId="4" fillId="0" borderId="0" xfId="0" applyFont="1"/>
    <xf numFmtId="9" fontId="1" fillId="0" borderId="0" xfId="2" applyFont="1"/>
    <xf numFmtId="3" fontId="0" fillId="0" borderId="0" xfId="0" applyNumberFormat="1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stretailing.com/eng/ir/library/tansh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60AF-353C-4D62-948D-7EB06D7260C7}">
  <dimension ref="A1:K14"/>
  <sheetViews>
    <sheetView tabSelected="1" topLeftCell="C1" zoomScale="200" zoomScaleNormal="200" workbookViewId="0">
      <selection activeCell="J17" sqref="J17"/>
    </sheetView>
  </sheetViews>
  <sheetFormatPr defaultRowHeight="15" x14ac:dyDescent="0.25"/>
  <cols>
    <col min="1" max="1" width="3.7109375" customWidth="1"/>
    <col min="2" max="2" width="20.140625" bestFit="1" customWidth="1"/>
    <col min="10" max="10" width="10.5703125" bestFit="1" customWidth="1"/>
  </cols>
  <sheetData>
    <row r="1" spans="1:11" x14ac:dyDescent="0.25">
      <c r="A1" s="1" t="s">
        <v>0</v>
      </c>
    </row>
    <row r="2" spans="1:11" x14ac:dyDescent="0.25">
      <c r="A2" t="s">
        <v>13</v>
      </c>
    </row>
    <row r="3" spans="1:11" x14ac:dyDescent="0.25">
      <c r="I3" t="s">
        <v>1</v>
      </c>
      <c r="J3" s="5">
        <v>43500</v>
      </c>
    </row>
    <row r="4" spans="1:11" x14ac:dyDescent="0.25">
      <c r="B4" s="2" t="s">
        <v>12</v>
      </c>
      <c r="I4" t="s">
        <v>2</v>
      </c>
      <c r="J4" s="5">
        <v>306.77834300000001</v>
      </c>
      <c r="K4" s="3" t="s">
        <v>18</v>
      </c>
    </row>
    <row r="5" spans="1:11" x14ac:dyDescent="0.25">
      <c r="B5" t="s">
        <v>14</v>
      </c>
      <c r="I5" t="s">
        <v>3</v>
      </c>
      <c r="J5" s="5">
        <f>J4*J3</f>
        <v>13344857.920500001</v>
      </c>
    </row>
    <row r="6" spans="1:11" x14ac:dyDescent="0.25">
      <c r="I6" t="s">
        <v>4</v>
      </c>
      <c r="J6" s="5">
        <f>991761+636441</f>
        <v>1628202</v>
      </c>
      <c r="K6" s="3" t="s">
        <v>18</v>
      </c>
    </row>
    <row r="7" spans="1:11" x14ac:dyDescent="0.25">
      <c r="B7" s="16" t="s">
        <v>35</v>
      </c>
      <c r="C7" s="17" t="s">
        <v>44</v>
      </c>
      <c r="D7" s="17" t="s">
        <v>36</v>
      </c>
      <c r="E7" s="18"/>
      <c r="I7" t="s">
        <v>5</v>
      </c>
      <c r="J7" s="5">
        <f>141089+188980</f>
        <v>330069</v>
      </c>
      <c r="K7" s="3" t="s">
        <v>18</v>
      </c>
    </row>
    <row r="8" spans="1:11" x14ac:dyDescent="0.25">
      <c r="B8" s="8" t="s">
        <v>37</v>
      </c>
      <c r="C8" s="9"/>
      <c r="D8" s="9"/>
      <c r="E8" s="10"/>
      <c r="I8" t="s">
        <v>6</v>
      </c>
      <c r="J8" s="5">
        <f>J5+J7-J6</f>
        <v>12046724.920500001</v>
      </c>
    </row>
    <row r="9" spans="1:11" x14ac:dyDescent="0.25">
      <c r="B9" s="11" t="s">
        <v>38</v>
      </c>
      <c r="E9" s="12"/>
    </row>
    <row r="10" spans="1:11" x14ac:dyDescent="0.25">
      <c r="B10" s="11" t="s">
        <v>40</v>
      </c>
      <c r="E10" s="12"/>
      <c r="I10" t="s">
        <v>64</v>
      </c>
      <c r="K10" s="5">
        <f>729+783</f>
        <v>1512</v>
      </c>
    </row>
    <row r="11" spans="1:11" x14ac:dyDescent="0.25">
      <c r="B11" s="13" t="s">
        <v>42</v>
      </c>
      <c r="C11" s="14"/>
      <c r="D11" s="14"/>
      <c r="E11" s="15"/>
      <c r="I11" t="s">
        <v>65</v>
      </c>
    </row>
    <row r="13" spans="1:11" x14ac:dyDescent="0.25">
      <c r="I13" s="20" t="s">
        <v>67</v>
      </c>
    </row>
    <row r="14" spans="1:11" x14ac:dyDescent="0.25">
      <c r="I14" t="s">
        <v>66</v>
      </c>
      <c r="J14" t="s">
        <v>68</v>
      </c>
    </row>
  </sheetData>
  <hyperlinks>
    <hyperlink ref="B4" r:id="rId1" xr:uid="{D96766EA-C7E8-45CA-B620-8DBCE72A97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E377-B68B-4065-B032-EB2CBD2D9E42}">
  <dimension ref="A1:AZ251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:F7"/>
    </sheetView>
  </sheetViews>
  <sheetFormatPr defaultRowHeight="15" x14ac:dyDescent="0.25"/>
  <cols>
    <col min="1" max="1" width="4.7109375" bestFit="1" customWidth="1"/>
    <col min="2" max="2" width="21.5703125" customWidth="1"/>
  </cols>
  <sheetData>
    <row r="1" spans="1:52" x14ac:dyDescent="0.25">
      <c r="A1" s="2" t="s">
        <v>7</v>
      </c>
    </row>
    <row r="2" spans="1:52" x14ac:dyDescent="0.25">
      <c r="C2" s="3" t="s">
        <v>8</v>
      </c>
      <c r="D2" s="3" t="s">
        <v>9</v>
      </c>
      <c r="E2" s="3" t="s">
        <v>10</v>
      </c>
      <c r="F2" s="3" t="s">
        <v>11</v>
      </c>
      <c r="G2" s="3" t="s">
        <v>15</v>
      </c>
      <c r="H2" s="3" t="s">
        <v>17</v>
      </c>
      <c r="I2" s="3" t="s">
        <v>18</v>
      </c>
      <c r="J2" s="3" t="s">
        <v>19</v>
      </c>
    </row>
    <row r="3" spans="1:52" x14ac:dyDescent="0.25">
      <c r="B3" t="s">
        <v>45</v>
      </c>
      <c r="C3" s="5">
        <v>244498</v>
      </c>
      <c r="D3" s="5">
        <f>541545-C3</f>
        <v>297047</v>
      </c>
      <c r="E3" s="5">
        <v>180512</v>
      </c>
      <c r="F3" s="5"/>
      <c r="G3" s="5">
        <v>266602</v>
      </c>
      <c r="H3" s="5">
        <f>485108-G3</f>
        <v>218506</v>
      </c>
      <c r="I3" s="5">
        <v>316314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52" x14ac:dyDescent="0.25">
      <c r="B4" t="s">
        <v>46</v>
      </c>
      <c r="C4" s="5">
        <v>180347</v>
      </c>
      <c r="D4" s="5">
        <f>361705-C4</f>
        <v>181358</v>
      </c>
      <c r="E4" s="5">
        <v>160764</v>
      </c>
      <c r="F4" s="5"/>
      <c r="G4" s="5">
        <v>178610</v>
      </c>
      <c r="H4" s="5">
        <f>360453-G4</f>
        <v>181843</v>
      </c>
      <c r="I4" s="5">
        <v>150038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1:52" x14ac:dyDescent="0.25">
      <c r="B5" t="s">
        <v>47</v>
      </c>
      <c r="C5" s="5">
        <v>131273</v>
      </c>
      <c r="D5" s="5">
        <f>320496-C5</f>
        <v>189223</v>
      </c>
      <c r="E5" s="5">
        <v>84051</v>
      </c>
      <c r="F5" s="5"/>
      <c r="G5" s="5">
        <v>154138</v>
      </c>
      <c r="H5" s="5">
        <f>272818-G5</f>
        <v>118680</v>
      </c>
      <c r="I5" s="5">
        <v>196405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52" x14ac:dyDescent="0.25">
      <c r="B6" t="s">
        <v>48</v>
      </c>
      <c r="C6" s="5">
        <v>57971</v>
      </c>
      <c r="D6" s="5">
        <f>137365-C6</f>
        <v>79394</v>
      </c>
      <c r="E6" s="5">
        <v>22962</v>
      </c>
      <c r="F6" s="5"/>
      <c r="G6" s="5">
        <v>68013</v>
      </c>
      <c r="H6" s="5">
        <f>108540-G6</f>
        <v>40527</v>
      </c>
      <c r="I6" s="5">
        <v>92387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</row>
    <row r="7" spans="1:52" x14ac:dyDescent="0.25">
      <c r="B7" t="s">
        <v>49</v>
      </c>
      <c r="C7" s="5">
        <v>71726</v>
      </c>
      <c r="D7" s="5">
        <f>194588-C7</f>
        <v>122862</v>
      </c>
      <c r="E7" s="5">
        <v>10917</v>
      </c>
      <c r="F7" s="5"/>
      <c r="G7" s="5">
        <v>102004</v>
      </c>
      <c r="H7" s="5">
        <f>142172-G7</f>
        <v>40168</v>
      </c>
      <c r="I7" s="5">
        <v>134320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</row>
    <row r="8" spans="1:52" x14ac:dyDescent="0.25">
      <c r="B8" t="s">
        <v>39</v>
      </c>
      <c r="C8" s="5">
        <v>244498</v>
      </c>
      <c r="D8" s="5">
        <f>541545-C8</f>
        <v>297047</v>
      </c>
      <c r="E8" s="5">
        <v>180512</v>
      </c>
      <c r="F8" s="5"/>
      <c r="G8" s="5">
        <v>266602</v>
      </c>
      <c r="H8" s="5">
        <f>485108-G8</f>
        <v>218506</v>
      </c>
      <c r="I8" s="5">
        <v>316314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x14ac:dyDescent="0.25">
      <c r="B9" t="s">
        <v>38</v>
      </c>
      <c r="C9" s="5">
        <v>441318</v>
      </c>
      <c r="D9" s="5">
        <f>1014155-C9</f>
        <v>572837</v>
      </c>
      <c r="E9" s="5">
        <v>278694</v>
      </c>
      <c r="F9" s="5"/>
      <c r="G9" s="5">
        <v>501767</v>
      </c>
      <c r="H9" s="5">
        <f>883985-G9</f>
        <v>382218</v>
      </c>
      <c r="I9" s="5">
        <v>573150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x14ac:dyDescent="0.25">
      <c r="B10" t="s">
        <v>40</v>
      </c>
      <c r="C10" s="5">
        <v>87856</v>
      </c>
      <c r="D10" s="5">
        <f>165844-C10</f>
        <v>77988</v>
      </c>
      <c r="E10" s="5">
        <v>80620</v>
      </c>
      <c r="F10" s="5"/>
      <c r="G10" s="5">
        <v>90610</v>
      </c>
      <c r="H10" s="5">
        <f>159574-G10</f>
        <v>68964</v>
      </c>
      <c r="I10" s="5">
        <v>96713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x14ac:dyDescent="0.25">
      <c r="B11" t="s">
        <v>41</v>
      </c>
      <c r="C11" s="5">
        <v>36684</v>
      </c>
      <c r="D11" s="5">
        <f>67792-C11</f>
        <v>31108</v>
      </c>
      <c r="E11" s="5">
        <v>35993</v>
      </c>
      <c r="F11" s="5"/>
      <c r="G11" s="5">
        <v>35794</v>
      </c>
      <c r="H11" s="5">
        <f>69417-G11</f>
        <v>33623</v>
      </c>
      <c r="I11" s="5">
        <v>31169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x14ac:dyDescent="0.25">
      <c r="B12" t="s">
        <v>43</v>
      </c>
      <c r="C12" s="5">
        <v>475</v>
      </c>
      <c r="D12" s="5">
        <f>859-C12</f>
        <v>384</v>
      </c>
      <c r="E12" s="5">
        <v>485</v>
      </c>
      <c r="F12" s="5"/>
      <c r="G12" s="5">
        <v>417</v>
      </c>
      <c r="H12" s="5">
        <f>912-G12</f>
        <v>495</v>
      </c>
      <c r="I12" s="5">
        <v>363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x14ac:dyDescent="0.25">
      <c r="A13" s="4"/>
      <c r="B13" s="1" t="s">
        <v>16</v>
      </c>
      <c r="C13" s="6">
        <v>810833</v>
      </c>
      <c r="D13" s="6">
        <f>1598999-C13</f>
        <v>788166</v>
      </c>
      <c r="E13" s="6">
        <v>767502</v>
      </c>
      <c r="F13" s="22"/>
      <c r="G13" s="6">
        <v>895192</v>
      </c>
      <c r="H13" s="6">
        <f>1790198-G13</f>
        <v>895006</v>
      </c>
      <c r="I13" s="6">
        <v>826510</v>
      </c>
      <c r="J13" s="2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x14ac:dyDescent="0.25">
      <c r="B14" t="s">
        <v>20</v>
      </c>
      <c r="C14" s="5">
        <v>368010</v>
      </c>
      <c r="D14" s="5">
        <f>753755-C14</f>
        <v>385745</v>
      </c>
      <c r="E14" s="5">
        <v>333771</v>
      </c>
      <c r="F14" s="22"/>
      <c r="G14" s="5">
        <v>407620</v>
      </c>
      <c r="H14" s="5">
        <f>835371-G14</f>
        <v>427751</v>
      </c>
      <c r="I14" s="22">
        <v>372805</v>
      </c>
      <c r="J14" s="2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x14ac:dyDescent="0.25">
      <c r="B15" t="s">
        <v>21</v>
      </c>
      <c r="C15" s="5">
        <f>+C13-C14</f>
        <v>442823</v>
      </c>
      <c r="D15" s="5">
        <f>+D13-D14</f>
        <v>402421</v>
      </c>
      <c r="E15" s="5">
        <f>+E13-E14</f>
        <v>433731</v>
      </c>
      <c r="F15" s="22"/>
      <c r="G15" s="5">
        <f>+G13-G14</f>
        <v>487572</v>
      </c>
      <c r="H15" s="5">
        <f>+H13-H14</f>
        <v>467255</v>
      </c>
      <c r="I15" s="5">
        <f>+I13-I14</f>
        <v>453705</v>
      </c>
      <c r="J15" s="2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x14ac:dyDescent="0.25">
      <c r="B16" t="s">
        <v>22</v>
      </c>
      <c r="C16" s="5">
        <v>301400</v>
      </c>
      <c r="D16" s="5">
        <f>594073-C16</f>
        <v>292673</v>
      </c>
      <c r="E16" s="5">
        <v>291799</v>
      </c>
      <c r="F16" s="22"/>
      <c r="G16" s="5">
        <v>330580</v>
      </c>
      <c r="H16" s="5">
        <f>653155-G16</f>
        <v>322575</v>
      </c>
      <c r="I16" s="22">
        <v>311831</v>
      </c>
      <c r="J16" s="2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2:52" x14ac:dyDescent="0.25">
      <c r="B17" t="s">
        <v>23</v>
      </c>
      <c r="C17" s="5">
        <v>5664</v>
      </c>
      <c r="D17" s="5">
        <f>7338-C17</f>
        <v>1674</v>
      </c>
      <c r="E17" s="5">
        <v>3489</v>
      </c>
      <c r="F17" s="22"/>
      <c r="G17" s="5">
        <v>1404</v>
      </c>
      <c r="H17" s="5">
        <f>3699-G17</f>
        <v>2295</v>
      </c>
      <c r="I17" s="22">
        <v>5340</v>
      </c>
      <c r="J17" s="2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2:52" x14ac:dyDescent="0.25">
      <c r="B18" t="s">
        <v>24</v>
      </c>
      <c r="C18" s="5">
        <v>1070</v>
      </c>
      <c r="D18" s="5">
        <f>2414-C18</f>
        <v>1344</v>
      </c>
      <c r="E18" s="5">
        <v>1090</v>
      </c>
      <c r="F18" s="22"/>
      <c r="G18" s="5">
        <v>1765</v>
      </c>
      <c r="H18" s="5">
        <f>2653-G18</f>
        <v>888</v>
      </c>
      <c r="I18" s="22">
        <v>1208</v>
      </c>
      <c r="J18" s="2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2:52" x14ac:dyDescent="0.25">
      <c r="B19" t="s">
        <v>25</v>
      </c>
      <c r="C19" s="5">
        <v>671</v>
      </c>
      <c r="D19" s="5">
        <f>989-C19</f>
        <v>318</v>
      </c>
      <c r="E19" s="5">
        <v>390</v>
      </c>
      <c r="F19" s="22"/>
      <c r="G19" s="5">
        <v>925</v>
      </c>
      <c r="H19" s="5">
        <f>1499-G19</f>
        <v>574</v>
      </c>
      <c r="I19" s="22">
        <v>729</v>
      </c>
      <c r="J19" s="2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2:52" x14ac:dyDescent="0.25">
      <c r="B20" t="s">
        <v>26</v>
      </c>
      <c r="C20" s="5">
        <f>+C15-C16+C17-C18+C19</f>
        <v>146688</v>
      </c>
      <c r="D20" s="5">
        <f>+D15-D16+D17-D18+D19</f>
        <v>110396</v>
      </c>
      <c r="E20" s="5">
        <f>+E15-E16+E17-E18+E19</f>
        <v>144721</v>
      </c>
      <c r="F20" s="22"/>
      <c r="G20" s="5">
        <f>+G15-G16+G17-G18+G19</f>
        <v>157556</v>
      </c>
      <c r="H20" s="5">
        <f>+H15-H16+H17-H18+H19</f>
        <v>146661</v>
      </c>
      <c r="I20" s="5">
        <f>+I15-I16+I17-I18+I19</f>
        <v>146735</v>
      </c>
      <c r="J20" s="2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2:52" x14ac:dyDescent="0.25">
      <c r="B21" t="s">
        <v>27</v>
      </c>
      <c r="C21" s="5">
        <v>18261</v>
      </c>
      <c r="D21" s="5">
        <f>47273-C21</f>
        <v>29012</v>
      </c>
      <c r="E21" s="5">
        <v>36544</v>
      </c>
      <c r="F21" s="22"/>
      <c r="G21" s="5">
        <v>42345</v>
      </c>
      <c r="H21" s="5">
        <f>65832-G21</f>
        <v>23487</v>
      </c>
      <c r="I21" s="22">
        <v>13188</v>
      </c>
      <c r="J21" s="2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2:52" x14ac:dyDescent="0.25">
      <c r="B22" t="s">
        <v>28</v>
      </c>
      <c r="C22" s="5">
        <v>2476</v>
      </c>
      <c r="D22" s="5">
        <f>4962-C22</f>
        <v>2486</v>
      </c>
      <c r="E22" s="5">
        <v>2891</v>
      </c>
      <c r="F22" s="22"/>
      <c r="G22" s="5">
        <v>3288</v>
      </c>
      <c r="H22" s="5">
        <f>6324-G22</f>
        <v>3036</v>
      </c>
      <c r="I22" s="22">
        <v>3143</v>
      </c>
      <c r="J22" s="2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2:52" x14ac:dyDescent="0.25">
      <c r="B23" t="s">
        <v>29</v>
      </c>
      <c r="C23" s="5">
        <f>+C20+C21-C22</f>
        <v>162473</v>
      </c>
      <c r="D23" s="5">
        <f>+D20+D21-D22</f>
        <v>136922</v>
      </c>
      <c r="E23" s="5">
        <f>+E20+E21-E22</f>
        <v>178374</v>
      </c>
      <c r="F23" s="22"/>
      <c r="G23" s="5">
        <f>+G20+G21-G22</f>
        <v>196613</v>
      </c>
      <c r="H23" s="5">
        <f>+H20+H21-H22</f>
        <v>167112</v>
      </c>
      <c r="I23" s="5">
        <f>+I20+I21-I22</f>
        <v>156780</v>
      </c>
      <c r="J23" s="2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2:52" x14ac:dyDescent="0.25">
      <c r="B24" t="s">
        <v>30</v>
      </c>
      <c r="C24" s="5">
        <v>47764</v>
      </c>
      <c r="D24" s="5">
        <f>89957-C24</f>
        <v>42193</v>
      </c>
      <c r="E24" s="5">
        <v>55873</v>
      </c>
      <c r="F24" s="22"/>
      <c r="G24" s="5">
        <v>56312</v>
      </c>
      <c r="H24" s="5">
        <f>114442-G24</f>
        <v>58130</v>
      </c>
      <c r="I24" s="22">
        <v>46456</v>
      </c>
      <c r="J24" s="2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2:52" x14ac:dyDescent="0.25">
      <c r="B25" t="s">
        <v>31</v>
      </c>
      <c r="C25" s="5">
        <f>+C23-C24</f>
        <v>114709</v>
      </c>
      <c r="D25" s="5">
        <f>+D23-D24</f>
        <v>94729</v>
      </c>
      <c r="E25" s="5">
        <f>+E23-E24</f>
        <v>122501</v>
      </c>
      <c r="F25" s="22"/>
      <c r="G25" s="5">
        <f>+G23-G24</f>
        <v>140301</v>
      </c>
      <c r="H25" s="5">
        <f>+H23-H24</f>
        <v>108982</v>
      </c>
      <c r="I25" s="5">
        <f>+I23-I24</f>
        <v>110324</v>
      </c>
      <c r="J25" s="2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2:52" x14ac:dyDescent="0.25">
      <c r="B26" t="s">
        <v>32</v>
      </c>
      <c r="C26" s="5">
        <v>6905</v>
      </c>
      <c r="D26" s="5">
        <f>13526-C26</f>
        <v>6621</v>
      </c>
      <c r="E26" s="5">
        <v>5572</v>
      </c>
      <c r="F26" s="22"/>
      <c r="G26" s="5">
        <v>8337</v>
      </c>
      <c r="H26" s="5">
        <f>15715-G26</f>
        <v>7378</v>
      </c>
      <c r="I26" s="22">
        <v>4793</v>
      </c>
      <c r="J26" s="2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2:52" x14ac:dyDescent="0.25">
      <c r="B27" t="s">
        <v>33</v>
      </c>
      <c r="C27" s="5">
        <f>+C25-C26</f>
        <v>107804</v>
      </c>
      <c r="D27" s="5">
        <f>+D25-D26</f>
        <v>88108</v>
      </c>
      <c r="E27" s="5">
        <f>+E25-E26</f>
        <v>116929</v>
      </c>
      <c r="F27" s="22"/>
      <c r="G27" s="5">
        <f>+G25-G26</f>
        <v>131964</v>
      </c>
      <c r="H27" s="5">
        <f>+H25-H26</f>
        <v>101604</v>
      </c>
      <c r="I27" s="5">
        <f>+I25-I26</f>
        <v>105531</v>
      </c>
      <c r="J27" s="2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2:52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2:52" x14ac:dyDescent="0.25">
      <c r="B29" t="s">
        <v>34</v>
      </c>
      <c r="C29" s="7">
        <f t="shared" ref="C29:F29" si="0">+C27/C30</f>
        <v>351.43451337610696</v>
      </c>
      <c r="D29" s="7">
        <f t="shared" si="0"/>
        <v>287.2848519462608</v>
      </c>
      <c r="E29" s="7">
        <f t="shared" si="0"/>
        <v>381.24905078184275</v>
      </c>
      <c r="F29" s="7" t="e">
        <f t="shared" si="0"/>
        <v>#DIV/0!</v>
      </c>
      <c r="G29" s="7">
        <f>+G27/G30</f>
        <v>430.29077220759848</v>
      </c>
      <c r="H29" s="7">
        <f t="shared" ref="H29:J29" si="1">+H27/H30</f>
        <v>331.20797458989006</v>
      </c>
      <c r="I29" s="7">
        <f t="shared" si="1"/>
        <v>343.99755526419278</v>
      </c>
      <c r="J29" s="7" t="e">
        <f t="shared" si="1"/>
        <v>#DIV/0!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2:52" x14ac:dyDescent="0.25">
      <c r="B30" t="s">
        <v>2</v>
      </c>
      <c r="C30" s="5">
        <v>306.75416300000001</v>
      </c>
      <c r="D30" s="5">
        <v>306.69211899999999</v>
      </c>
      <c r="E30" s="5">
        <v>306.69977999999998</v>
      </c>
      <c r="F30" s="5"/>
      <c r="G30" s="5">
        <v>306.68563799999998</v>
      </c>
      <c r="H30" s="5">
        <v>306.76797599999998</v>
      </c>
      <c r="I30" s="5">
        <v>306.77834300000001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2:52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2:52" x14ac:dyDescent="0.25">
      <c r="B32" t="s">
        <v>50</v>
      </c>
      <c r="C32" s="5"/>
      <c r="D32" s="5"/>
      <c r="E32" s="5"/>
      <c r="F32" s="5"/>
      <c r="G32" s="19">
        <f>+G3/C3-1</f>
        <v>9.0405647489959051E-2</v>
      </c>
      <c r="H32" s="19">
        <f t="shared" ref="H32:I42" si="2">+H3/D3-1</f>
        <v>-0.26440596942571382</v>
      </c>
      <c r="I32" s="19">
        <f t="shared" si="2"/>
        <v>0.75231563552561598</v>
      </c>
      <c r="J32" s="19" t="e">
        <f t="shared" ref="J32:J42" si="3">+J3/F3-1</f>
        <v>#DIV/0!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2:52" x14ac:dyDescent="0.25">
      <c r="B33" t="s">
        <v>51</v>
      </c>
      <c r="C33" s="5"/>
      <c r="D33" s="5"/>
      <c r="E33" s="5"/>
      <c r="F33" s="5"/>
      <c r="G33" s="19">
        <f t="shared" ref="G33:G42" si="4">+G4/C4-1</f>
        <v>-9.6314327379994902E-3</v>
      </c>
      <c r="H33" s="19">
        <f t="shared" si="2"/>
        <v>2.6742685737601857E-3</v>
      </c>
      <c r="I33" s="19">
        <f t="shared" si="2"/>
        <v>-6.6718917170510816E-2</v>
      </c>
      <c r="J33" s="19" t="e">
        <f t="shared" si="3"/>
        <v>#DIV/0!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2:52" x14ac:dyDescent="0.25">
      <c r="B34" t="s">
        <v>52</v>
      </c>
      <c r="C34" s="5"/>
      <c r="D34" s="5"/>
      <c r="E34" s="5"/>
      <c r="F34" s="5"/>
      <c r="G34" s="19">
        <f t="shared" si="4"/>
        <v>0.17417900101315587</v>
      </c>
      <c r="H34" s="19">
        <f t="shared" si="2"/>
        <v>-0.37280351754279339</v>
      </c>
      <c r="I34" s="19">
        <f t="shared" si="2"/>
        <v>1.3367360293155346</v>
      </c>
      <c r="J34" s="19" t="e">
        <f t="shared" si="3"/>
        <v>#DIV/0!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2:52" x14ac:dyDescent="0.25">
      <c r="B35" t="s">
        <v>53</v>
      </c>
      <c r="C35" s="5"/>
      <c r="D35" s="5"/>
      <c r="E35" s="5"/>
      <c r="F35" s="5"/>
      <c r="G35" s="19">
        <f t="shared" si="4"/>
        <v>0.1732245433061359</v>
      </c>
      <c r="H35" s="19">
        <f t="shared" si="2"/>
        <v>-0.48954580950701565</v>
      </c>
      <c r="I35" s="19">
        <f t="shared" si="2"/>
        <v>3.0234735650204687</v>
      </c>
      <c r="J35" s="19" t="e">
        <f t="shared" si="3"/>
        <v>#DIV/0!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2:52" x14ac:dyDescent="0.25">
      <c r="B36" t="s">
        <v>54</v>
      </c>
      <c r="C36" s="5"/>
      <c r="D36" s="5"/>
      <c r="E36" s="5"/>
      <c r="F36" s="5"/>
      <c r="G36" s="19">
        <f t="shared" si="4"/>
        <v>0.4221342330535649</v>
      </c>
      <c r="H36" s="19">
        <f t="shared" si="2"/>
        <v>-0.67306408816395624</v>
      </c>
      <c r="I36" s="19">
        <f t="shared" si="2"/>
        <v>11.303746450490062</v>
      </c>
      <c r="J36" s="19" t="e">
        <f t="shared" si="3"/>
        <v>#DIV/0!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2:52" x14ac:dyDescent="0.25">
      <c r="B37" t="s">
        <v>55</v>
      </c>
      <c r="C37" s="5"/>
      <c r="D37" s="5"/>
      <c r="E37" s="5"/>
      <c r="F37" s="5"/>
      <c r="G37" s="19">
        <f t="shared" si="4"/>
        <v>9.0405647489959051E-2</v>
      </c>
      <c r="H37" s="19">
        <f t="shared" si="2"/>
        <v>-0.26440596942571382</v>
      </c>
      <c r="I37" s="19">
        <f t="shared" si="2"/>
        <v>0.75231563552561598</v>
      </c>
      <c r="J37" s="19" t="e">
        <f t="shared" si="3"/>
        <v>#DIV/0!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2:52" x14ac:dyDescent="0.25">
      <c r="B38" t="s">
        <v>56</v>
      </c>
      <c r="C38" s="5"/>
      <c r="D38" s="5"/>
      <c r="E38" s="5"/>
      <c r="F38" s="5"/>
      <c r="G38" s="19">
        <f t="shared" si="4"/>
        <v>0.13697379214081451</v>
      </c>
      <c r="H38" s="19">
        <f t="shared" si="2"/>
        <v>-0.33276307221775125</v>
      </c>
      <c r="I38" s="19">
        <f t="shared" si="2"/>
        <v>1.0565566535339834</v>
      </c>
      <c r="J38" s="19" t="e">
        <f t="shared" si="3"/>
        <v>#DIV/0!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2:52" x14ac:dyDescent="0.25">
      <c r="B39" t="s">
        <v>57</v>
      </c>
      <c r="C39" s="5"/>
      <c r="D39" s="5"/>
      <c r="E39" s="5"/>
      <c r="F39" s="5"/>
      <c r="G39" s="19">
        <f t="shared" si="4"/>
        <v>3.1346749226006221E-2</v>
      </c>
      <c r="H39" s="19">
        <f t="shared" si="2"/>
        <v>-0.11571010924757652</v>
      </c>
      <c r="I39" s="19">
        <f t="shared" si="2"/>
        <v>0.19961548002976937</v>
      </c>
      <c r="J39" s="19" t="e">
        <f t="shared" si="3"/>
        <v>#DIV/0!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2:52" x14ac:dyDescent="0.25">
      <c r="B40" t="s">
        <v>58</v>
      </c>
      <c r="C40" s="5"/>
      <c r="D40" s="5"/>
      <c r="E40" s="5"/>
      <c r="F40" s="5"/>
      <c r="G40" s="19">
        <f t="shared" si="4"/>
        <v>-2.426125831425141E-2</v>
      </c>
      <c r="H40" s="19">
        <f t="shared" si="2"/>
        <v>8.0847370451330836E-2</v>
      </c>
      <c r="I40" s="19">
        <f t="shared" si="2"/>
        <v>-0.1340260606228989</v>
      </c>
      <c r="J40" s="19" t="e">
        <f t="shared" si="3"/>
        <v>#DIV/0!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2:52" x14ac:dyDescent="0.25">
      <c r="B41" t="s">
        <v>59</v>
      </c>
      <c r="C41" s="5"/>
      <c r="D41" s="5"/>
      <c r="E41" s="5"/>
      <c r="F41" s="5"/>
      <c r="G41" s="19">
        <f t="shared" si="4"/>
        <v>-0.12210526315789472</v>
      </c>
      <c r="H41" s="19">
        <f t="shared" si="2"/>
        <v>0.2890625</v>
      </c>
      <c r="I41" s="19">
        <f t="shared" si="2"/>
        <v>-0.25154639175257731</v>
      </c>
      <c r="J41" s="19" t="e">
        <f t="shared" si="3"/>
        <v>#DIV/0!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2:52" x14ac:dyDescent="0.25">
      <c r="B42" s="1" t="s">
        <v>60</v>
      </c>
      <c r="C42" s="6"/>
      <c r="D42" s="6"/>
      <c r="E42" s="6"/>
      <c r="F42" s="6"/>
      <c r="G42" s="21">
        <f t="shared" si="4"/>
        <v>0.10403991944087121</v>
      </c>
      <c r="H42" s="21">
        <f t="shared" si="2"/>
        <v>0.13555520030044432</v>
      </c>
      <c r="I42" s="21">
        <f t="shared" si="2"/>
        <v>7.6883187275081921E-2</v>
      </c>
      <c r="J42" s="21" t="e">
        <f t="shared" si="3"/>
        <v>#DIV/0!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2:52" x14ac:dyDescent="0.25">
      <c r="B43" t="s">
        <v>61</v>
      </c>
      <c r="C43" s="19">
        <f t="shared" ref="C43:F43" si="5">+C15/C13</f>
        <v>0.54613342081538374</v>
      </c>
      <c r="D43" s="19">
        <f t="shared" si="5"/>
        <v>0.51057898970521443</v>
      </c>
      <c r="E43" s="19">
        <f t="shared" si="5"/>
        <v>0.56512035147791151</v>
      </c>
      <c r="F43" s="19" t="e">
        <f t="shared" si="5"/>
        <v>#DIV/0!</v>
      </c>
      <c r="G43" s="19">
        <f>+G15/G13</f>
        <v>0.54465634187973078</v>
      </c>
      <c r="H43" s="19">
        <f>+H15/H13</f>
        <v>0.52206912579357012</v>
      </c>
      <c r="I43" s="19">
        <f>+I15/I13</f>
        <v>0.54894072666997373</v>
      </c>
      <c r="J43" s="19" t="e">
        <f t="shared" ref="J43" si="6">+J15/J13</f>
        <v>#DIV/0!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2:52" x14ac:dyDescent="0.25">
      <c r="B44" t="s">
        <v>62</v>
      </c>
      <c r="C44" s="19">
        <f t="shared" ref="C44:F44" si="7">+C20/C13</f>
        <v>0.18091024908951658</v>
      </c>
      <c r="D44" s="19">
        <f t="shared" si="7"/>
        <v>0.14006694021310231</v>
      </c>
      <c r="E44" s="19">
        <f t="shared" si="7"/>
        <v>0.18856107215355791</v>
      </c>
      <c r="F44" s="19" t="e">
        <f t="shared" si="7"/>
        <v>#DIV/0!</v>
      </c>
      <c r="G44" s="19">
        <f>+G20/G13</f>
        <v>0.17600246650997775</v>
      </c>
      <c r="H44" s="19">
        <f>+H20/H13</f>
        <v>0.16386594056352694</v>
      </c>
      <c r="I44" s="19">
        <f>+I20/I13</f>
        <v>0.17753566200045975</v>
      </c>
      <c r="J44" s="19" t="e">
        <f t="shared" ref="J44" si="8">+J20/J13</f>
        <v>#DIV/0!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pans="2:52" x14ac:dyDescent="0.25">
      <c r="B45" t="s">
        <v>63</v>
      </c>
      <c r="C45" s="19">
        <f t="shared" ref="C45:F45" si="9">+C24/C23</f>
        <v>0.29398115379170692</v>
      </c>
      <c r="D45" s="19">
        <f t="shared" si="9"/>
        <v>0.30815354727509092</v>
      </c>
      <c r="E45" s="19">
        <f t="shared" si="9"/>
        <v>0.31323511274064608</v>
      </c>
      <c r="F45" s="19" t="e">
        <f t="shared" si="9"/>
        <v>#DIV/0!</v>
      </c>
      <c r="G45" s="19">
        <f>+G24/G23</f>
        <v>0.28641035943706672</v>
      </c>
      <c r="H45" s="19">
        <f>+H24/H23</f>
        <v>0.34785054334817367</v>
      </c>
      <c r="I45" s="19">
        <f>+I24/I23</f>
        <v>0.29631330526852917</v>
      </c>
      <c r="J45" s="19" t="e">
        <f t="shared" ref="J45" si="10">+J24/J23</f>
        <v>#DIV/0!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2:52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2:52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2:52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3:52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3:52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spans="3:52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3:52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spans="3:52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3:52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spans="3:52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pans="3:52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3:52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3:52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3:52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3:52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3:52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3:52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3:52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3:52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3:52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3:52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3:52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3:52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3:52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3:52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3:52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3:52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3:52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3:52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3:52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3:52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3:52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3:52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3:52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3:52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spans="3:52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spans="3:52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spans="3:52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spans="3:52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spans="3:52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spans="3:52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spans="3:52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spans="3:52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spans="3:52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spans="3:52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spans="3:52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spans="3:52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spans="3:52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spans="3:52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spans="3:52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spans="3:52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spans="3:52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spans="3:52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spans="3:52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spans="3:52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spans="3:52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3:52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3:52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3:52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3:52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3:52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3:52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3:52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3:52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3:52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3:52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3:52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3:52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3:52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3:52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3:52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3:52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3:52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3:52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3:52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3:52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3:52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3:52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3:52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3:52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3:52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3:52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3:52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3:52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3:52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3:52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3:52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3:52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3:52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3:52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3:52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3:52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3:52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3:52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3:52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3:52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3:52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3:52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3:52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3:52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3:52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3:52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3:52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3:52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3:52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3:52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3:52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3:52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3:52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3:52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3:52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3:52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3:52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3:52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3:52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3:52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3:52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3:52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3:52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3:52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3:52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3:52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3:52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3:52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3:52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3:52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3:52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3:52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3:52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3:52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3:52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3:52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3:52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3:52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3:52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3:52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3:52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3:52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3:52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3:52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3:52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3:52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3:52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3:52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3:52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3:52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3:52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3:52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3:52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3:52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3:52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3:52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3:52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3:52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3:52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  <row r="201" spans="3:52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</row>
    <row r="202" spans="3:52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</row>
    <row r="203" spans="3:52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</row>
    <row r="204" spans="3:52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</row>
    <row r="205" spans="3:52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</row>
    <row r="206" spans="3:52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</row>
    <row r="207" spans="3:52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</row>
    <row r="208" spans="3:52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</row>
    <row r="209" spans="3:52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</row>
    <row r="210" spans="3:52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</row>
    <row r="211" spans="3:52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</row>
    <row r="212" spans="3:52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</row>
    <row r="213" spans="3:52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</row>
    <row r="214" spans="3:52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</row>
    <row r="215" spans="3:52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</row>
    <row r="216" spans="3:52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</row>
    <row r="217" spans="3:52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</row>
    <row r="218" spans="3:52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</row>
    <row r="219" spans="3:52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</row>
    <row r="220" spans="3:52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</row>
    <row r="221" spans="3:52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</row>
    <row r="222" spans="3:52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</row>
    <row r="223" spans="3:52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</row>
    <row r="224" spans="3:52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</row>
    <row r="225" spans="3:52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</row>
    <row r="226" spans="3:52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</row>
    <row r="227" spans="3:52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</row>
    <row r="228" spans="3:52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</row>
    <row r="229" spans="3:52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</row>
    <row r="230" spans="3:52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</row>
    <row r="231" spans="3:52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</row>
    <row r="232" spans="3:52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</row>
    <row r="233" spans="3:52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</row>
    <row r="234" spans="3:52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</row>
    <row r="235" spans="3:52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</row>
    <row r="236" spans="3:52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</row>
    <row r="237" spans="3:52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</row>
    <row r="238" spans="3:52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</row>
    <row r="239" spans="3:52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</row>
    <row r="240" spans="3:52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</row>
    <row r="241" spans="3:52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</row>
    <row r="242" spans="3:52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</row>
    <row r="243" spans="3:52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</row>
    <row r="244" spans="3:52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</row>
    <row r="245" spans="3:52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</row>
    <row r="246" spans="3:52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</row>
    <row r="247" spans="3:52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</row>
    <row r="248" spans="3:52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</row>
    <row r="249" spans="3:52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</row>
    <row r="250" spans="3:52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</row>
    <row r="251" spans="3:52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</row>
  </sheetData>
  <hyperlinks>
    <hyperlink ref="A1" location="Main!A1" display="Main" xr:uid="{4FD8E1B3-AADA-4E0C-BA06-F89AB8C578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2024-06-20T15:50:26Z</dcterms:created>
  <dcterms:modified xsi:type="dcterms:W3CDTF">2025-07-11T15:33:32Z</dcterms:modified>
</cp:coreProperties>
</file>