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2BFBAFC-EA22-4B91-96F1-B1F75D141F80}" xr6:coauthVersionLast="47" xr6:coauthVersionMax="47" xr10:uidLastSave="{00000000-0000-0000-0000-000000000000}"/>
  <bookViews>
    <workbookView xWindow="19095" yWindow="0" windowWidth="19410" windowHeight="20925" activeTab="1" xr2:uid="{32EF9E8E-5778-4FD9-8E72-014E2CEE31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K27" i="2"/>
  <c r="K26" i="2"/>
  <c r="K12" i="2"/>
  <c r="K14" i="2" s="1"/>
  <c r="K18" i="2" s="1"/>
  <c r="K21" i="2" s="1"/>
  <c r="K23" i="2" s="1"/>
  <c r="V30" i="2"/>
  <c r="V29" i="2"/>
  <c r="V28" i="2"/>
  <c r="V27" i="2"/>
  <c r="V26" i="2"/>
  <c r="V20" i="2"/>
  <c r="V12" i="2"/>
  <c r="V14" i="2" s="1"/>
  <c r="J29" i="2"/>
  <c r="I29" i="2"/>
  <c r="J28" i="2"/>
  <c r="I28" i="2"/>
  <c r="J27" i="2"/>
  <c r="I27" i="2"/>
  <c r="J26" i="2"/>
  <c r="I26" i="2"/>
  <c r="G29" i="2"/>
  <c r="G28" i="2"/>
  <c r="G27" i="2"/>
  <c r="G26" i="2"/>
  <c r="H29" i="2"/>
  <c r="H28" i="2"/>
  <c r="H27" i="2"/>
  <c r="H26" i="2"/>
  <c r="H30" i="2"/>
  <c r="G30" i="2"/>
  <c r="J30" i="2"/>
  <c r="I30" i="2"/>
  <c r="M4" i="1"/>
  <c r="M7" i="1" s="1"/>
  <c r="J12" i="2"/>
  <c r="J14" i="2" s="1"/>
  <c r="J18" i="2" s="1"/>
  <c r="J21" i="2" s="1"/>
  <c r="J23" i="2" s="1"/>
  <c r="I12" i="2"/>
  <c r="I14" i="2" s="1"/>
  <c r="I18" i="2" s="1"/>
  <c r="I21" i="2" s="1"/>
  <c r="I23" i="2" s="1"/>
  <c r="H12" i="2"/>
  <c r="H14" i="2" s="1"/>
  <c r="H18" i="2" s="1"/>
  <c r="H21" i="2" s="1"/>
  <c r="H23" i="2" s="1"/>
  <c r="G12" i="2"/>
  <c r="G14" i="2" s="1"/>
  <c r="G18" i="2" s="1"/>
  <c r="G21" i="2" s="1"/>
  <c r="G23" i="2" s="1"/>
  <c r="T57" i="2"/>
  <c r="T61" i="2" s="1"/>
  <c r="S57" i="2"/>
  <c r="S61" i="2" s="1"/>
  <c r="R57" i="2"/>
  <c r="R61" i="2" s="1"/>
  <c r="Q57" i="2"/>
  <c r="Q61" i="2" s="1"/>
  <c r="P57" i="2"/>
  <c r="P61" i="2" s="1"/>
  <c r="U57" i="2"/>
  <c r="U61" i="2" s="1"/>
  <c r="T43" i="2"/>
  <c r="T50" i="2" s="1"/>
  <c r="S43" i="2"/>
  <c r="S50" i="2" s="1"/>
  <c r="R43" i="2"/>
  <c r="R50" i="2" s="1"/>
  <c r="Q43" i="2"/>
  <c r="Q50" i="2" s="1"/>
  <c r="P43" i="2"/>
  <c r="P50" i="2" s="1"/>
  <c r="U43" i="2"/>
  <c r="U50" i="2" s="1"/>
  <c r="T30" i="2"/>
  <c r="S30" i="2"/>
  <c r="R30" i="2"/>
  <c r="Q30" i="2"/>
  <c r="U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T26" i="2"/>
  <c r="S26" i="2"/>
  <c r="R26" i="2"/>
  <c r="Q26" i="2"/>
  <c r="U26" i="2"/>
  <c r="F12" i="2"/>
  <c r="F14" i="2" s="1"/>
  <c r="F18" i="2" s="1"/>
  <c r="F21" i="2" s="1"/>
  <c r="F23" i="2" s="1"/>
  <c r="E12" i="2"/>
  <c r="E14" i="2" s="1"/>
  <c r="E18" i="2" s="1"/>
  <c r="E21" i="2" s="1"/>
  <c r="E23" i="2" s="1"/>
  <c r="D12" i="2"/>
  <c r="D14" i="2" s="1"/>
  <c r="D18" i="2" s="1"/>
  <c r="D21" i="2" s="1"/>
  <c r="D23" i="2" s="1"/>
  <c r="C12" i="2"/>
  <c r="C14" i="2" s="1"/>
  <c r="C18" i="2" s="1"/>
  <c r="C21" i="2" s="1"/>
  <c r="C23" i="2" s="1"/>
  <c r="T12" i="2"/>
  <c r="T14" i="2" s="1"/>
  <c r="T18" i="2" s="1"/>
  <c r="S12" i="2"/>
  <c r="S14" i="2" s="1"/>
  <c r="S18" i="2" s="1"/>
  <c r="R12" i="2"/>
  <c r="R14" i="2" s="1"/>
  <c r="R32" i="2" s="1"/>
  <c r="Q12" i="2"/>
  <c r="Q14" i="2" s="1"/>
  <c r="Q32" i="2" s="1"/>
  <c r="P12" i="2"/>
  <c r="P14" i="2" s="1"/>
  <c r="P32" i="2" s="1"/>
  <c r="U12" i="2"/>
  <c r="U14" i="2" s="1"/>
  <c r="V31" i="2" l="1"/>
  <c r="V32" i="2"/>
  <c r="V18" i="2"/>
  <c r="H34" i="2"/>
  <c r="G34" i="2"/>
  <c r="I34" i="2"/>
  <c r="J34" i="2"/>
  <c r="H31" i="2"/>
  <c r="I31" i="2"/>
  <c r="J31" i="2"/>
  <c r="C32" i="2"/>
  <c r="H32" i="2"/>
  <c r="C33" i="2"/>
  <c r="H33" i="2"/>
  <c r="C31" i="2"/>
  <c r="F31" i="2"/>
  <c r="G31" i="2"/>
  <c r="D32" i="2"/>
  <c r="G32" i="2"/>
  <c r="G33" i="2"/>
  <c r="C34" i="2"/>
  <c r="E31" i="2"/>
  <c r="E32" i="2"/>
  <c r="F32" i="2"/>
  <c r="E34" i="2"/>
  <c r="I32" i="2"/>
  <c r="J32" i="2"/>
  <c r="P18" i="2"/>
  <c r="P21" i="2" s="1"/>
  <c r="E33" i="2"/>
  <c r="R18" i="2"/>
  <c r="R34" i="2" s="1"/>
  <c r="I33" i="2"/>
  <c r="D33" i="2"/>
  <c r="Q18" i="2"/>
  <c r="Q34" i="2" s="1"/>
  <c r="F33" i="2"/>
  <c r="J33" i="2"/>
  <c r="D31" i="2"/>
  <c r="D34" i="2"/>
  <c r="F34" i="2"/>
  <c r="T34" i="2"/>
  <c r="U32" i="2"/>
  <c r="S34" i="2"/>
  <c r="U18" i="2"/>
  <c r="U70" i="2" s="1"/>
  <c r="S32" i="2"/>
  <c r="T31" i="2"/>
  <c r="T32" i="2"/>
  <c r="S67" i="2"/>
  <c r="S31" i="2"/>
  <c r="S21" i="2"/>
  <c r="S24" i="2" s="1"/>
  <c r="T21" i="2"/>
  <c r="T33" i="2" s="1"/>
  <c r="Q67" i="2"/>
  <c r="R67" i="2"/>
  <c r="S70" i="2"/>
  <c r="P67" i="2"/>
  <c r="T70" i="2"/>
  <c r="U67" i="2"/>
  <c r="U31" i="2"/>
  <c r="P31" i="2"/>
  <c r="Q31" i="2"/>
  <c r="R31" i="2"/>
  <c r="T67" i="2"/>
  <c r="V34" i="2" l="1"/>
  <c r="V21" i="2"/>
  <c r="P34" i="2"/>
  <c r="U21" i="2"/>
  <c r="R70" i="2"/>
  <c r="R21" i="2"/>
  <c r="P70" i="2"/>
  <c r="P24" i="2"/>
  <c r="P33" i="2"/>
  <c r="Q21" i="2"/>
  <c r="Q70" i="2"/>
  <c r="U34" i="2"/>
  <c r="S33" i="2"/>
  <c r="T24" i="2"/>
  <c r="R24" i="2"/>
  <c r="R33" i="2"/>
  <c r="U33" i="2"/>
  <c r="U24" i="2"/>
  <c r="V33" i="2" l="1"/>
  <c r="V23" i="2"/>
  <c r="Q24" i="2"/>
  <c r="Q33" i="2"/>
</calcChain>
</file>

<file path=xl/sharedStrings.xml><?xml version="1.0" encoding="utf-8"?>
<sst xmlns="http://schemas.openxmlformats.org/spreadsheetml/2006/main" count="117" uniqueCount="111">
  <si>
    <t>DECK</t>
  </si>
  <si>
    <t>Deckers Outdoor</t>
  </si>
  <si>
    <t xml:space="preserve">Investors </t>
  </si>
  <si>
    <t>Price</t>
  </si>
  <si>
    <t xml:space="preserve">Shares </t>
  </si>
  <si>
    <t>MC</t>
  </si>
  <si>
    <t>Cash</t>
  </si>
  <si>
    <t>Debt</t>
  </si>
  <si>
    <t>EV</t>
  </si>
  <si>
    <t>Main</t>
  </si>
  <si>
    <t>FY19</t>
  </si>
  <si>
    <t>Q124</t>
  </si>
  <si>
    <t>Q224</t>
  </si>
  <si>
    <t>Q324</t>
  </si>
  <si>
    <t>Q424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</si>
  <si>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</si>
  <si>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</si>
  <si>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</si>
  <si>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</si>
  <si>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</si>
  <si>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</si>
  <si>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</si>
  <si>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</si>
  <si>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SGA</t>
  </si>
  <si>
    <t>Operating Income</t>
  </si>
  <si>
    <t>UGG-Brand</t>
  </si>
  <si>
    <t>HOKA-Brand</t>
  </si>
  <si>
    <t>Teva-Brand</t>
  </si>
  <si>
    <t>Sanuk-Brand</t>
  </si>
  <si>
    <t>Other Brands</t>
  </si>
  <si>
    <t>BFY</t>
  </si>
  <si>
    <t>EFY</t>
  </si>
  <si>
    <t>Business Model</t>
  </si>
  <si>
    <t>Brands</t>
  </si>
  <si>
    <t>UGG</t>
  </si>
  <si>
    <t>Hoka</t>
  </si>
  <si>
    <t>Teva</t>
  </si>
  <si>
    <t>Sanuk</t>
  </si>
  <si>
    <t>Other</t>
  </si>
  <si>
    <t>% of Revenue</t>
  </si>
  <si>
    <t>Description</t>
  </si>
  <si>
    <t>Costumers</t>
  </si>
  <si>
    <t>Competition</t>
  </si>
  <si>
    <t>Boots, Sandals Shoes, Appereal</t>
  </si>
  <si>
    <t>Athletic Footwear, Appereal, Outdoor</t>
  </si>
  <si>
    <t>Sandals, Outdoor/Hicking Shoes</t>
  </si>
  <si>
    <t>Sandals, Shoes, Slippers</t>
  </si>
  <si>
    <t>other</t>
  </si>
  <si>
    <t>UGG-Growth</t>
  </si>
  <si>
    <t>HOKA-Growth</t>
  </si>
  <si>
    <t>Teva-Growth</t>
  </si>
  <si>
    <t>Sanuk-Growth</t>
  </si>
  <si>
    <t>Revenue Growth</t>
  </si>
  <si>
    <t>Gross Margin</t>
  </si>
  <si>
    <t>Operating Margin</t>
  </si>
  <si>
    <t>Profit Margin</t>
  </si>
  <si>
    <t>Tax Rate</t>
  </si>
  <si>
    <t>Interes Income</t>
  </si>
  <si>
    <t>Interest Expense</t>
  </si>
  <si>
    <t>Other Income</t>
  </si>
  <si>
    <t>Pre Tax Income</t>
  </si>
  <si>
    <t xml:space="preserve">Income Tax </t>
  </si>
  <si>
    <t>Currency Adjustment</t>
  </si>
  <si>
    <t>Net Income</t>
  </si>
  <si>
    <t>EPS</t>
  </si>
  <si>
    <t>Shares</t>
  </si>
  <si>
    <t>Cash and Cash Equivalents</t>
  </si>
  <si>
    <t>Account Receivables</t>
  </si>
  <si>
    <t>Inventories</t>
  </si>
  <si>
    <t>Prepaid Expenses</t>
  </si>
  <si>
    <t>Total Current Assets</t>
  </si>
  <si>
    <t xml:space="preserve">Other </t>
  </si>
  <si>
    <t>Income Tax Receivables</t>
  </si>
  <si>
    <t>PP&amp;E</t>
  </si>
  <si>
    <t>Operating Lease Assets</t>
  </si>
  <si>
    <t>Goodwill</t>
  </si>
  <si>
    <t>Intangibles</t>
  </si>
  <si>
    <t>Deffered Tax Assets</t>
  </si>
  <si>
    <t>Total Assets</t>
  </si>
  <si>
    <t>Account Payables</t>
  </si>
  <si>
    <t>Accrued Payroll</t>
  </si>
  <si>
    <t>Operating Lease Liabilities</t>
  </si>
  <si>
    <t>Other Accrued Expenses</t>
  </si>
  <si>
    <t>Income Tax Payables</t>
  </si>
  <si>
    <t>Value added tax payables</t>
  </si>
  <si>
    <t>Total Current Liabilities</t>
  </si>
  <si>
    <t>Long Term Lease Liabilites</t>
  </si>
  <si>
    <t>Income Tax Liabilities</t>
  </si>
  <si>
    <t>Total Liabilities</t>
  </si>
  <si>
    <t>Common Stock</t>
  </si>
  <si>
    <t>Additional Paid in Capital</t>
  </si>
  <si>
    <t>Retained Earnings</t>
  </si>
  <si>
    <t>Accumaleted other comprehensive loss</t>
  </si>
  <si>
    <t>Total Equity</t>
  </si>
  <si>
    <t>Total Liabilities &amp; Equity</t>
  </si>
  <si>
    <t>D&amp;A</t>
  </si>
  <si>
    <t>Q225</t>
  </si>
  <si>
    <t>numbers in mio USD</t>
  </si>
  <si>
    <t>Q125</t>
  </si>
  <si>
    <t>Q325</t>
  </si>
  <si>
    <t>Q425</t>
  </si>
  <si>
    <t>D2C Revenue</t>
  </si>
  <si>
    <t>FY25</t>
  </si>
  <si>
    <t>CFFO</t>
  </si>
  <si>
    <t>CAPEX</t>
  </si>
  <si>
    <t>FCF</t>
  </si>
  <si>
    <t>Wholesale Revenue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</si>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</sst>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[Red]#,##0.0"/>
    <numFmt numFmtId="166" formatCode="#,##0.0;\(#,##0.0\)"/>
    <numFmt numFmtId="167" formatCode="#,##0.00;[Red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2" applyNumberFormat="1" applyFont="1"/>
    <xf numFmtId="166" fontId="1" fillId="0" borderId="0" xfId="0" applyNumberFormat="1" applyFont="1"/>
    <xf numFmtId="9" fontId="1" fillId="0" borderId="0" xfId="2" applyFont="1"/>
    <xf numFmtId="167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deckers.com/ir-home/default.aspx" TargetMode="External"/><Relationship Id="rId1" Type="http://schemas.openxmlformats.org/officeDocument/2006/relationships/hyperlink" Target="https://www.sec.gov/cgi-bin/browse-edgar?action=getcompany&amp;CIK=0000910521&amp;type=&amp;dateb=&amp;owner=exclude&amp;count=40&amp;search_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AD81-88EE-407E-AFB3-8F4FE0F8204A}">
  <dimension ref="A1:N14"/>
  <sheetViews>
    <sheetView topLeftCell="H1" zoomScale="200" zoomScaleNormal="200" workbookViewId="0">
      <selection activeCell="M7" sqref="M7"/>
    </sheetView>
  </sheetViews>
  <sheetFormatPr defaultRowHeight="15" x14ac:dyDescent="0.25"/>
  <cols>
    <col min="1" max="1" width="4.28515625" customWidth="1"/>
    <col min="5" max="5" width="31.28515625" customWidth="1"/>
    <col min="13" max="13" width="9.28515625" customWidth="1"/>
  </cols>
  <sheetData>
    <row r="1" spans="1:14" x14ac:dyDescent="0.25">
      <c r="A1" s="7" t="s">
        <v>1</v>
      </c>
    </row>
    <row r="2" spans="1:14" x14ac:dyDescent="0.25">
      <c r="A2" t="s">
        <v>97</v>
      </c>
      <c r="L2" t="s">
        <v>3</v>
      </c>
      <c r="M2" s="3">
        <v>119</v>
      </c>
    </row>
    <row r="3" spans="1:14" x14ac:dyDescent="0.25">
      <c r="F3" s="1" t="s">
        <v>0</v>
      </c>
      <c r="L3" t="s">
        <v>4</v>
      </c>
      <c r="M3" s="2">
        <v>149.43587500000001</v>
      </c>
      <c r="N3" s="19" t="s">
        <v>107</v>
      </c>
    </row>
    <row r="4" spans="1:14" x14ac:dyDescent="0.25">
      <c r="B4" t="s">
        <v>30</v>
      </c>
      <c r="C4" s="4">
        <v>45536</v>
      </c>
      <c r="F4" s="1" t="s">
        <v>2</v>
      </c>
      <c r="L4" t="s">
        <v>5</v>
      </c>
      <c r="M4" s="2">
        <f>M3*M2</f>
        <v>17782.869125000001</v>
      </c>
    </row>
    <row r="5" spans="1:14" x14ac:dyDescent="0.25">
      <c r="B5" t="s">
        <v>31</v>
      </c>
      <c r="C5" s="4">
        <v>45382</v>
      </c>
      <c r="L5" t="s">
        <v>6</v>
      </c>
      <c r="M5" s="2">
        <v>1720.4159999999999</v>
      </c>
      <c r="N5" s="19" t="s">
        <v>107</v>
      </c>
    </row>
    <row r="6" spans="1:14" x14ac:dyDescent="0.25">
      <c r="L6" t="s">
        <v>7</v>
      </c>
      <c r="M6" s="2">
        <v>0</v>
      </c>
      <c r="N6" s="19" t="s">
        <v>107</v>
      </c>
    </row>
    <row r="7" spans="1:14" x14ac:dyDescent="0.25">
      <c r="B7" s="13" t="s">
        <v>32</v>
      </c>
      <c r="L7" t="s">
        <v>8</v>
      </c>
      <c r="M7" s="2">
        <f>M4-M5+M6</f>
        <v>16062.453125000002</v>
      </c>
    </row>
    <row r="8" spans="1:14" x14ac:dyDescent="0.25">
      <c r="B8" s="14" t="s">
        <v>33</v>
      </c>
      <c r="C8" s="15" t="s">
        <v>39</v>
      </c>
      <c r="D8" s="15"/>
      <c r="E8" s="15" t="s">
        <v>40</v>
      </c>
      <c r="F8" s="15" t="s">
        <v>41</v>
      </c>
      <c r="G8" s="15"/>
      <c r="H8" s="15" t="s">
        <v>42</v>
      </c>
      <c r="I8" s="15"/>
      <c r="J8" s="16"/>
    </row>
    <row r="9" spans="1:14" x14ac:dyDescent="0.25">
      <c r="B9" s="9" t="s">
        <v>34</v>
      </c>
      <c r="C9" s="18">
        <v>0.52</v>
      </c>
      <c r="E9" t="s">
        <v>43</v>
      </c>
      <c r="J9" s="10"/>
    </row>
    <row r="10" spans="1:14" x14ac:dyDescent="0.25">
      <c r="B10" s="9" t="s">
        <v>35</v>
      </c>
      <c r="C10" s="18">
        <v>0.42</v>
      </c>
      <c r="E10" t="s">
        <v>44</v>
      </c>
      <c r="J10" s="10"/>
    </row>
    <row r="11" spans="1:14" x14ac:dyDescent="0.25">
      <c r="B11" s="9" t="s">
        <v>36</v>
      </c>
      <c r="C11" s="18">
        <v>0.03</v>
      </c>
      <c r="E11" t="s">
        <v>45</v>
      </c>
      <c r="J11" s="10"/>
    </row>
    <row r="12" spans="1:14" x14ac:dyDescent="0.25">
      <c r="B12" s="9" t="s">
        <v>37</v>
      </c>
      <c r="C12" s="18">
        <v>0.01</v>
      </c>
      <c r="E12" t="s">
        <v>46</v>
      </c>
      <c r="J12" s="10"/>
    </row>
    <row r="13" spans="1:14" x14ac:dyDescent="0.25">
      <c r="B13" s="9" t="s">
        <v>38</v>
      </c>
      <c r="C13" s="18">
        <v>0.02</v>
      </c>
      <c r="E13" t="s">
        <v>47</v>
      </c>
      <c r="J13" s="10"/>
    </row>
    <row r="14" spans="1:14" x14ac:dyDescent="0.25">
      <c r="B14" s="11"/>
      <c r="C14" s="8"/>
      <c r="D14" s="8"/>
      <c r="E14" s="8"/>
      <c r="F14" s="8"/>
      <c r="G14" s="8"/>
      <c r="H14" s="8"/>
      <c r="I14" s="8"/>
      <c r="J14" s="12"/>
    </row>
  </sheetData>
  <hyperlinks>
    <hyperlink ref="F3" r:id="rId1" xr:uid="{FF6381CF-D46D-496F-8182-BEFB8C467C42}"/>
    <hyperlink ref="F4" r:id="rId2" xr:uid="{8F69941C-4C8A-4181-90DC-65B8F092E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B27-452B-48DD-8092-5ECA5113EA18}">
  <dimension ref="A1:V204"/>
  <sheetViews>
    <sheetView tabSelected="1" zoomScale="200" zoomScaleNormal="200" workbookViewId="0">
      <pane xSplit="2" ySplit="2" topLeftCell="H11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defaultRowHeight="15" x14ac:dyDescent="0.25"/>
  <cols>
    <col min="1" max="1" width="4.42578125" customWidth="1"/>
    <col min="2" max="2" width="38" customWidth="1"/>
  </cols>
  <sheetData>
    <row r="1" spans="1:22" x14ac:dyDescent="0.25">
      <c r="A1" s="1" t="s">
        <v>9</v>
      </c>
    </row>
    <row r="2" spans="1:22" x14ac:dyDescent="0.25">
      <c r="C2" s="19" t="s">
        <v>11</v>
      </c>
      <c r="D2" s="19" t="s">
        <v>12</v>
      </c>
      <c r="E2" s="19" t="s">
        <v>13</v>
      </c>
      <c r="F2" s="19" t="s">
        <v>14</v>
      </c>
      <c r="G2" s="19" t="s">
        <v>98</v>
      </c>
      <c r="H2" s="19" t="s">
        <v>96</v>
      </c>
      <c r="I2" s="19" t="s">
        <v>99</v>
      </c>
      <c r="J2" s="19" t="s">
        <v>100</v>
      </c>
      <c r="K2" s="19" t="s">
        <v>107</v>
      </c>
      <c r="L2" s="19" t="s">
        <v>108</v>
      </c>
      <c r="M2" s="19" t="s">
        <v>109</v>
      </c>
      <c r="N2" s="19" t="s">
        <v>110</v>
      </c>
      <c r="P2" s="19" t="s">
        <v>10</v>
      </c>
      <c r="Q2" s="19" t="s">
        <v>15</v>
      </c>
      <c r="R2" s="19" t="s">
        <v>16</v>
      </c>
      <c r="S2" s="19" t="s">
        <v>17</v>
      </c>
      <c r="T2" s="19" t="s">
        <v>18</v>
      </c>
      <c r="U2" s="19" t="s">
        <v>19</v>
      </c>
      <c r="V2" s="19" t="s">
        <v>102</v>
      </c>
    </row>
    <row r="3" spans="1:22" x14ac:dyDescent="0.25">
      <c r="A3" s="5"/>
      <c r="B3" s="3" t="s">
        <v>25</v>
      </c>
      <c r="C3" s="20"/>
      <c r="D3" s="20">
        <v>451.84100000000001</v>
      </c>
      <c r="E3" s="20"/>
      <c r="F3" s="20"/>
      <c r="G3" s="20"/>
      <c r="H3" s="20">
        <v>512.40099999999995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>
        <v>1929.211</v>
      </c>
      <c r="U3" s="20">
        <v>2239.1320000000001</v>
      </c>
      <c r="V3" s="21">
        <v>2531.3510000000001</v>
      </c>
    </row>
    <row r="4" spans="1:22" x14ac:dyDescent="0.25">
      <c r="A4" s="5"/>
      <c r="B4" s="3" t="s">
        <v>26</v>
      </c>
      <c r="C4" s="20"/>
      <c r="D4" s="20">
        <v>262.97300000000001</v>
      </c>
      <c r="E4" s="20"/>
      <c r="F4" s="20"/>
      <c r="G4" s="20"/>
      <c r="H4" s="20">
        <v>362.34399999999999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>
        <v>1412.9159999999999</v>
      </c>
      <c r="U4" s="20">
        <v>1806.74</v>
      </c>
      <c r="V4" s="21">
        <v>2233.09</v>
      </c>
    </row>
    <row r="5" spans="1:22" x14ac:dyDescent="0.25">
      <c r="A5" s="5"/>
      <c r="B5" s="3" t="s">
        <v>27</v>
      </c>
      <c r="C5" s="20"/>
      <c r="D5" s="20">
        <v>12.15</v>
      </c>
      <c r="E5" s="20"/>
      <c r="F5" s="20"/>
      <c r="G5" s="20"/>
      <c r="H5" s="20">
        <v>12.132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>
        <v>183.06100000000001</v>
      </c>
      <c r="U5" s="20">
        <v>148.51900000000001</v>
      </c>
      <c r="V5" s="21"/>
    </row>
    <row r="6" spans="1:22" x14ac:dyDescent="0.25">
      <c r="A6" s="5"/>
      <c r="B6" s="3" t="s">
        <v>28</v>
      </c>
      <c r="C6" s="20"/>
      <c r="D6" s="20">
        <v>3.3348</v>
      </c>
      <c r="E6" s="20"/>
      <c r="F6" s="20"/>
      <c r="G6" s="20"/>
      <c r="H6" s="20">
        <v>1.895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>
        <v>37.966000000000001</v>
      </c>
      <c r="U6" s="20">
        <v>25.449000000000002</v>
      </c>
      <c r="V6" s="21"/>
    </row>
    <row r="7" spans="1:22" x14ac:dyDescent="0.25">
      <c r="A7" s="5"/>
      <c r="B7" s="3" t="s">
        <v>29</v>
      </c>
      <c r="C7" s="20"/>
      <c r="D7" s="20">
        <v>29.861999999999998</v>
      </c>
      <c r="E7" s="20"/>
      <c r="F7" s="20"/>
      <c r="G7" s="20"/>
      <c r="H7" s="20">
        <v>24.881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>
        <v>64.132000000000005</v>
      </c>
      <c r="U7" s="20">
        <v>67.923000000000002</v>
      </c>
      <c r="V7" s="21"/>
    </row>
    <row r="8" spans="1:22" x14ac:dyDescent="0.25">
      <c r="A8" s="5"/>
      <c r="B8" s="3" t="s">
        <v>106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v>2855.8649999999998</v>
      </c>
    </row>
    <row r="9" spans="1:22" x14ac:dyDescent="0.25">
      <c r="A9" s="5"/>
      <c r="B9" s="3" t="s">
        <v>101</v>
      </c>
      <c r="C9" s="20"/>
      <c r="D9" s="20">
        <v>331.733</v>
      </c>
      <c r="E9" s="20"/>
      <c r="F9" s="20"/>
      <c r="G9" s="20"/>
      <c r="H9" s="20">
        <v>397.66699999999997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1">
        <v>2129.7469999999998</v>
      </c>
    </row>
    <row r="10" spans="1:22" x14ac:dyDescent="0.25">
      <c r="B10" s="6" t="s">
        <v>20</v>
      </c>
      <c r="C10" s="22"/>
      <c r="D10" s="22">
        <v>1091.9069999999999</v>
      </c>
      <c r="E10" s="22">
        <v>1560.307</v>
      </c>
      <c r="F10" s="22"/>
      <c r="G10" s="22">
        <v>825.34699999999998</v>
      </c>
      <c r="H10" s="22">
        <v>1311.32</v>
      </c>
      <c r="I10" s="22">
        <v>1827.165</v>
      </c>
      <c r="J10" s="22"/>
      <c r="K10" s="22">
        <v>964.53800000000001</v>
      </c>
      <c r="L10" s="22"/>
      <c r="M10" s="22"/>
      <c r="N10" s="22"/>
      <c r="O10" s="22"/>
      <c r="P10" s="22"/>
      <c r="Q10" s="22"/>
      <c r="R10" s="22"/>
      <c r="S10" s="22">
        <v>3150.3389999999999</v>
      </c>
      <c r="T10" s="22">
        <v>3627.2860000000001</v>
      </c>
      <c r="U10" s="22">
        <v>4287.7629999999999</v>
      </c>
      <c r="V10" s="22">
        <v>4985.6120000000001</v>
      </c>
    </row>
    <row r="11" spans="1:22" x14ac:dyDescent="0.25">
      <c r="B11" t="s">
        <v>21</v>
      </c>
      <c r="C11" s="20"/>
      <c r="D11" s="20">
        <v>508.88799999999998</v>
      </c>
      <c r="E11" s="20">
        <v>643.73800000000006</v>
      </c>
      <c r="F11" s="20"/>
      <c r="G11" s="20">
        <v>355.34699999999998</v>
      </c>
      <c r="H11" s="20">
        <v>578.048</v>
      </c>
      <c r="I11" s="20">
        <v>724.54200000000003</v>
      </c>
      <c r="J11" s="20"/>
      <c r="K11" s="20">
        <v>426.63200000000001</v>
      </c>
      <c r="L11" s="20"/>
      <c r="M11" s="20"/>
      <c r="N11" s="20"/>
      <c r="O11" s="20"/>
      <c r="P11" s="20"/>
      <c r="Q11" s="20"/>
      <c r="R11" s="20"/>
      <c r="S11" s="20">
        <v>1542.788</v>
      </c>
      <c r="T11" s="20">
        <v>1801.9159999999999</v>
      </c>
      <c r="U11" s="20">
        <v>1902.2750000000001</v>
      </c>
      <c r="V11" s="20">
        <v>2099.9490000000001</v>
      </c>
    </row>
    <row r="12" spans="1:22" x14ac:dyDescent="0.25">
      <c r="B12" t="s">
        <v>22</v>
      </c>
      <c r="C12" s="20">
        <f t="shared" ref="C12:K12" si="0">C10-C11</f>
        <v>0</v>
      </c>
      <c r="D12" s="20">
        <f t="shared" si="0"/>
        <v>583.01900000000001</v>
      </c>
      <c r="E12" s="20">
        <f t="shared" si="0"/>
        <v>916.56899999999996</v>
      </c>
      <c r="F12" s="20">
        <f t="shared" si="0"/>
        <v>0</v>
      </c>
      <c r="G12" s="20">
        <f t="shared" si="0"/>
        <v>470</v>
      </c>
      <c r="H12" s="20">
        <f t="shared" si="0"/>
        <v>733.27199999999993</v>
      </c>
      <c r="I12" s="20">
        <f t="shared" si="0"/>
        <v>1102.623</v>
      </c>
      <c r="J12" s="20">
        <f t="shared" si="0"/>
        <v>0</v>
      </c>
      <c r="K12" s="20">
        <f t="shared" si="0"/>
        <v>537.90599999999995</v>
      </c>
      <c r="L12" s="20"/>
      <c r="M12" s="20"/>
      <c r="N12" s="20"/>
      <c r="O12" s="20"/>
      <c r="P12" s="20">
        <f t="shared" ref="P12:T12" si="1">P10-P11</f>
        <v>0</v>
      </c>
      <c r="Q12" s="20">
        <f t="shared" si="1"/>
        <v>0</v>
      </c>
      <c r="R12" s="20">
        <f t="shared" si="1"/>
        <v>0</v>
      </c>
      <c r="S12" s="20">
        <f t="shared" si="1"/>
        <v>1607.5509999999999</v>
      </c>
      <c r="T12" s="20">
        <f t="shared" si="1"/>
        <v>1825.3700000000001</v>
      </c>
      <c r="U12" s="20">
        <f>U10-U11</f>
        <v>2385.4879999999998</v>
      </c>
      <c r="V12" s="20">
        <f>V10-V11</f>
        <v>2885.663</v>
      </c>
    </row>
    <row r="13" spans="1:22" x14ac:dyDescent="0.25">
      <c r="B13" t="s">
        <v>23</v>
      </c>
      <c r="C13" s="20"/>
      <c r="D13" s="20">
        <v>358.40199999999999</v>
      </c>
      <c r="E13" s="20">
        <v>428.67</v>
      </c>
      <c r="F13" s="20"/>
      <c r="G13" s="20">
        <v>337.19299999999998</v>
      </c>
      <c r="H13" s="20">
        <v>428.18599999999998</v>
      </c>
      <c r="I13" s="20">
        <v>535.34900000000005</v>
      </c>
      <c r="J13" s="20"/>
      <c r="K13" s="20">
        <v>372.61900000000003</v>
      </c>
      <c r="L13" s="20"/>
      <c r="M13" s="20"/>
      <c r="N13" s="20"/>
      <c r="O13" s="20"/>
      <c r="P13" s="20"/>
      <c r="Q13" s="20"/>
      <c r="R13" s="20"/>
      <c r="S13" s="20">
        <v>1042.8440000000001</v>
      </c>
      <c r="T13" s="20">
        <v>1172.6189999999999</v>
      </c>
      <c r="U13" s="20">
        <v>1457.9469999999999</v>
      </c>
      <c r="V13" s="20">
        <v>1706.5709999999999</v>
      </c>
    </row>
    <row r="14" spans="1:22" x14ac:dyDescent="0.25">
      <c r="B14" t="s">
        <v>24</v>
      </c>
      <c r="C14" s="20">
        <f t="shared" ref="C14" si="2">C12-C13</f>
        <v>0</v>
      </c>
      <c r="D14" s="20">
        <f t="shared" ref="D14" si="3">D12-D13</f>
        <v>224.61700000000002</v>
      </c>
      <c r="E14" s="20">
        <f t="shared" ref="E14" si="4">E12-E13</f>
        <v>487.89899999999994</v>
      </c>
      <c r="F14" s="20">
        <f t="shared" ref="F14:K14" si="5">F12-F13</f>
        <v>0</v>
      </c>
      <c r="G14" s="20">
        <f t="shared" si="5"/>
        <v>132.80700000000002</v>
      </c>
      <c r="H14" s="20">
        <f t="shared" si="5"/>
        <v>305.08599999999996</v>
      </c>
      <c r="I14" s="20">
        <f t="shared" si="5"/>
        <v>567.274</v>
      </c>
      <c r="J14" s="20">
        <f t="shared" si="5"/>
        <v>0</v>
      </c>
      <c r="K14" s="20">
        <f t="shared" si="5"/>
        <v>165.28699999999992</v>
      </c>
      <c r="L14" s="20"/>
      <c r="M14" s="20"/>
      <c r="N14" s="20"/>
      <c r="O14" s="20"/>
      <c r="P14" s="20">
        <f t="shared" ref="P14:T14" si="6">P12-P13</f>
        <v>0</v>
      </c>
      <c r="Q14" s="20">
        <f t="shared" si="6"/>
        <v>0</v>
      </c>
      <c r="R14" s="20">
        <f t="shared" si="6"/>
        <v>0</v>
      </c>
      <c r="S14" s="20">
        <f t="shared" si="6"/>
        <v>564.70699999999988</v>
      </c>
      <c r="T14" s="20">
        <f t="shared" si="6"/>
        <v>652.7510000000002</v>
      </c>
      <c r="U14" s="20">
        <f>U12-U13</f>
        <v>927.54099999999994</v>
      </c>
      <c r="V14" s="20">
        <f>V12-V13</f>
        <v>1179.0920000000001</v>
      </c>
    </row>
    <row r="15" spans="1:22" x14ac:dyDescent="0.25">
      <c r="B15" t="s">
        <v>57</v>
      </c>
      <c r="C15" s="20"/>
      <c r="D15" s="20">
        <v>10.089</v>
      </c>
      <c r="E15" s="20">
        <v>11.154</v>
      </c>
      <c r="F15" s="20"/>
      <c r="G15" s="20">
        <v>16.346</v>
      </c>
      <c r="H15" s="20">
        <v>14.797000000000001</v>
      </c>
      <c r="I15" s="20">
        <v>16.667999999999999</v>
      </c>
      <c r="J15" s="20"/>
      <c r="K15" s="20">
        <v>17.779</v>
      </c>
      <c r="L15" s="20"/>
      <c r="M15" s="20"/>
      <c r="N15" s="20"/>
      <c r="O15" s="20"/>
      <c r="P15" s="20"/>
      <c r="Q15" s="20"/>
      <c r="R15" s="20"/>
      <c r="S15" s="20">
        <v>1.901</v>
      </c>
      <c r="T15" s="20">
        <v>15.563000000000001</v>
      </c>
      <c r="U15" s="20">
        <v>52.207999999999998</v>
      </c>
      <c r="V15" s="20">
        <v>68.388999999999996</v>
      </c>
    </row>
    <row r="16" spans="1:22" x14ac:dyDescent="0.25">
      <c r="B16" t="s">
        <v>58</v>
      </c>
      <c r="C16" s="20"/>
      <c r="D16" s="20">
        <v>1.0109999999999999</v>
      </c>
      <c r="E16" s="20">
        <v>0</v>
      </c>
      <c r="F16" s="20"/>
      <c r="G16" s="20">
        <v>0</v>
      </c>
      <c r="H16" s="20">
        <v>1.151</v>
      </c>
      <c r="I16" s="20">
        <v>0</v>
      </c>
      <c r="J16" s="20"/>
      <c r="K16" s="20">
        <v>0</v>
      </c>
      <c r="L16" s="20"/>
      <c r="M16" s="20"/>
      <c r="N16" s="20"/>
      <c r="O16" s="20"/>
      <c r="P16" s="20"/>
      <c r="Q16" s="20"/>
      <c r="R16" s="20"/>
      <c r="S16" s="20">
        <v>2.0830000000000002</v>
      </c>
      <c r="T16" s="20">
        <v>3.4420000000000002</v>
      </c>
      <c r="U16" s="20">
        <v>2.6539999999999999</v>
      </c>
      <c r="V16" s="20">
        <v>3.5169999999999999</v>
      </c>
    </row>
    <row r="17" spans="2:22" x14ac:dyDescent="0.25">
      <c r="B17" t="s">
        <v>59</v>
      </c>
      <c r="C17" s="20"/>
      <c r="D17" s="20">
        <v>0.622</v>
      </c>
      <c r="E17" s="20">
        <v>0</v>
      </c>
      <c r="F17" s="20"/>
      <c r="G17" s="20">
        <v>0</v>
      </c>
      <c r="H17" s="20">
        <v>0.18</v>
      </c>
      <c r="I17" s="20">
        <v>0</v>
      </c>
      <c r="J17" s="20"/>
      <c r="K17" s="20">
        <v>0</v>
      </c>
      <c r="L17" s="20"/>
      <c r="M17" s="20"/>
      <c r="N17" s="20"/>
      <c r="O17" s="20"/>
      <c r="P17" s="20"/>
      <c r="Q17" s="20"/>
      <c r="R17" s="20"/>
      <c r="S17" s="20">
        <v>0.113</v>
      </c>
      <c r="T17" s="20">
        <v>1.21</v>
      </c>
      <c r="U17" s="20">
        <v>1.7829999999999999</v>
      </c>
      <c r="V17" s="20">
        <v>-0.66500000000000004</v>
      </c>
    </row>
    <row r="18" spans="2:22" x14ac:dyDescent="0.25">
      <c r="B18" t="s">
        <v>60</v>
      </c>
      <c r="C18" s="20">
        <f t="shared" ref="C18:G18" si="7">+C14-C16+C15+C17</f>
        <v>0</v>
      </c>
      <c r="D18" s="20">
        <f t="shared" si="7"/>
        <v>234.31700000000004</v>
      </c>
      <c r="E18" s="20">
        <f t="shared" si="7"/>
        <v>499.05299999999994</v>
      </c>
      <c r="F18" s="20">
        <f t="shared" si="7"/>
        <v>0</v>
      </c>
      <c r="G18" s="20">
        <f t="shared" si="7"/>
        <v>149.15300000000002</v>
      </c>
      <c r="H18" s="20">
        <f>+H14-H16+H15+H17</f>
        <v>318.91199999999998</v>
      </c>
      <c r="I18" s="20">
        <f t="shared" ref="I18:K18" si="8">+I14-I16+I15+I17</f>
        <v>583.94200000000001</v>
      </c>
      <c r="J18" s="20">
        <f t="shared" si="8"/>
        <v>0</v>
      </c>
      <c r="K18" s="20">
        <f t="shared" si="8"/>
        <v>183.06599999999992</v>
      </c>
      <c r="L18" s="20"/>
      <c r="M18" s="20"/>
      <c r="N18" s="20"/>
      <c r="O18" s="20"/>
      <c r="P18" s="20">
        <f t="shared" ref="P18" si="9">+P14-P16+P15+P17</f>
        <v>0</v>
      </c>
      <c r="Q18" s="20">
        <f t="shared" ref="Q18" si="10">+Q14-Q16+Q15+Q17</f>
        <v>0</v>
      </c>
      <c r="R18" s="20">
        <f t="shared" ref="R18" si="11">+R14-R16+R15+R17</f>
        <v>0</v>
      </c>
      <c r="S18" s="20">
        <f t="shared" ref="S18" si="12">+S14-S16+S15+S17</f>
        <v>564.63799999999992</v>
      </c>
      <c r="T18" s="20">
        <f t="shared" ref="T18" si="13">+T14-T16+T15+T17</f>
        <v>666.08200000000022</v>
      </c>
      <c r="U18" s="20">
        <f t="shared" ref="U18:V18" si="14">+U14-U16+U15+U17</f>
        <v>978.87799999999993</v>
      </c>
      <c r="V18" s="20">
        <f t="shared" si="14"/>
        <v>1243.299</v>
      </c>
    </row>
    <row r="19" spans="2:22" x14ac:dyDescent="0.25">
      <c r="B19" t="s">
        <v>61</v>
      </c>
      <c r="C19" s="20"/>
      <c r="D19" s="20">
        <v>55.77</v>
      </c>
      <c r="E19" s="20">
        <v>109.134</v>
      </c>
      <c r="F19" s="20"/>
      <c r="G19" s="20">
        <v>33.527999999999999</v>
      </c>
      <c r="H19" s="20">
        <v>76.590999999999994</v>
      </c>
      <c r="I19" s="20">
        <v>127.208</v>
      </c>
      <c r="J19" s="20"/>
      <c r="K19" s="20">
        <v>43.863</v>
      </c>
      <c r="L19" s="20"/>
      <c r="M19" s="20"/>
      <c r="N19" s="20"/>
      <c r="O19" s="20"/>
      <c r="P19" s="20"/>
      <c r="Q19" s="20"/>
      <c r="R19" s="20"/>
      <c r="S19" s="20">
        <v>112.68899999999999</v>
      </c>
      <c r="T19" s="20">
        <v>149.26</v>
      </c>
      <c r="U19" s="20">
        <v>219.37799999999999</v>
      </c>
      <c r="V19" s="20">
        <v>277.20800000000003</v>
      </c>
    </row>
    <row r="20" spans="2:22" x14ac:dyDescent="0.25">
      <c r="B20" t="s">
        <v>62</v>
      </c>
      <c r="C20" s="20"/>
      <c r="D20" s="20">
        <v>0</v>
      </c>
      <c r="E20" s="20">
        <v>0</v>
      </c>
      <c r="F20" s="20"/>
      <c r="G20" s="20">
        <v>-3.8</v>
      </c>
      <c r="H20" s="20">
        <v>0</v>
      </c>
      <c r="I20" s="20">
        <v>0</v>
      </c>
      <c r="J20" s="20"/>
      <c r="K20" s="20">
        <v>-8.4350000000000005</v>
      </c>
      <c r="L20" s="20"/>
      <c r="M20" s="20"/>
      <c r="N20" s="20"/>
      <c r="O20" s="20"/>
      <c r="P20" s="20"/>
      <c r="Q20" s="20"/>
      <c r="R20" s="20"/>
      <c r="S20" s="20">
        <v>-8.2119999999999997</v>
      </c>
      <c r="T20" s="20">
        <v>-14.08</v>
      </c>
      <c r="U20" s="20">
        <v>-11.698</v>
      </c>
      <c r="V20" s="20">
        <f>1.584-0.505</f>
        <v>1.0790000000000002</v>
      </c>
    </row>
    <row r="21" spans="2:22" x14ac:dyDescent="0.25">
      <c r="B21" s="7" t="s">
        <v>63</v>
      </c>
      <c r="C21" s="20">
        <f t="shared" ref="C21:K21" si="15">C18-C19+C20</f>
        <v>0</v>
      </c>
      <c r="D21" s="20">
        <f t="shared" si="15"/>
        <v>178.54700000000003</v>
      </c>
      <c r="E21" s="20">
        <f t="shared" si="15"/>
        <v>389.91899999999993</v>
      </c>
      <c r="F21" s="20">
        <f t="shared" si="15"/>
        <v>0</v>
      </c>
      <c r="G21" s="20">
        <f t="shared" si="15"/>
        <v>111.82500000000003</v>
      </c>
      <c r="H21" s="20">
        <f t="shared" si="15"/>
        <v>242.32099999999997</v>
      </c>
      <c r="I21" s="20">
        <f t="shared" si="15"/>
        <v>456.73400000000004</v>
      </c>
      <c r="J21" s="20">
        <f t="shared" si="15"/>
        <v>0</v>
      </c>
      <c r="K21" s="20">
        <f t="shared" si="15"/>
        <v>130.76799999999992</v>
      </c>
      <c r="L21" s="20"/>
      <c r="M21" s="20"/>
      <c r="N21" s="20"/>
      <c r="O21" s="20"/>
      <c r="P21" s="20">
        <f t="shared" ref="P21:T21" si="16">P18-P19+P20</f>
        <v>0</v>
      </c>
      <c r="Q21" s="20">
        <f t="shared" si="16"/>
        <v>0</v>
      </c>
      <c r="R21" s="20">
        <f t="shared" si="16"/>
        <v>0</v>
      </c>
      <c r="S21" s="20">
        <f t="shared" si="16"/>
        <v>443.73699999999997</v>
      </c>
      <c r="T21" s="20">
        <f t="shared" si="16"/>
        <v>502.74200000000025</v>
      </c>
      <c r="U21" s="20">
        <f>U18-U19+U20</f>
        <v>747.80200000000002</v>
      </c>
      <c r="V21" s="20">
        <f>V18-V19+V20</f>
        <v>967.16999999999985</v>
      </c>
    </row>
    <row r="22" spans="2:22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2" x14ac:dyDescent="0.25">
      <c r="B23" t="s">
        <v>64</v>
      </c>
      <c r="C23" s="24" t="e">
        <f t="shared" ref="C23:G23" si="17">+C21/C24</f>
        <v>#DIV/0!</v>
      </c>
      <c r="D23" s="24">
        <f t="shared" si="17"/>
        <v>1.1431544036673755</v>
      </c>
      <c r="E23" s="24">
        <f t="shared" si="17"/>
        <v>2.5321882001493643</v>
      </c>
      <c r="F23" s="24" t="e">
        <f t="shared" si="17"/>
        <v>#DIV/0!</v>
      </c>
      <c r="G23" s="24">
        <f t="shared" si="17"/>
        <v>0.7315182478886878</v>
      </c>
      <c r="H23" s="24">
        <f>+H21/H24</f>
        <v>1.5917038885969519</v>
      </c>
      <c r="I23" s="24">
        <f t="shared" ref="I23:K23" si="18">+I21/I24</f>
        <v>3.0083915162692665</v>
      </c>
      <c r="J23" s="24" t="e">
        <f t="shared" si="18"/>
        <v>#DIV/0!</v>
      </c>
      <c r="K23" s="24">
        <f t="shared" si="18"/>
        <v>0.87561602742661182</v>
      </c>
      <c r="L23" s="24"/>
      <c r="M23" s="24"/>
      <c r="N23" s="24"/>
      <c r="O23" s="24"/>
      <c r="P23" s="24"/>
      <c r="Q23" s="24"/>
      <c r="R23" s="24"/>
      <c r="S23" s="24">
        <v>16.43</v>
      </c>
      <c r="T23" s="24">
        <v>19.5</v>
      </c>
      <c r="U23" s="24">
        <v>29.6</v>
      </c>
      <c r="V23" s="24">
        <f>+V21/V24</f>
        <v>6.3632954366019261</v>
      </c>
    </row>
    <row r="24" spans="2:22" x14ac:dyDescent="0.25">
      <c r="B24" t="s">
        <v>65</v>
      </c>
      <c r="C24" s="3"/>
      <c r="D24" s="3">
        <v>156.18799999999999</v>
      </c>
      <c r="E24" s="3">
        <v>153.98500000000001</v>
      </c>
      <c r="F24" s="3"/>
      <c r="G24" s="3">
        <v>152.86699999999999</v>
      </c>
      <c r="H24" s="3">
        <v>152.24</v>
      </c>
      <c r="I24" s="3">
        <v>151.82</v>
      </c>
      <c r="J24" s="3"/>
      <c r="K24" s="3">
        <v>149.34399999999999</v>
      </c>
      <c r="L24" s="3"/>
      <c r="M24" s="3"/>
      <c r="N24" s="3"/>
      <c r="O24" s="3"/>
      <c r="P24" s="3" t="e">
        <f t="shared" ref="P24:T24" si="19">P21/P23</f>
        <v>#DIV/0!</v>
      </c>
      <c r="Q24" s="3" t="e">
        <f t="shared" si="19"/>
        <v>#DIV/0!</v>
      </c>
      <c r="R24" s="3" t="e">
        <f t="shared" si="19"/>
        <v>#DIV/0!</v>
      </c>
      <c r="S24" s="3">
        <f t="shared" si="19"/>
        <v>27.007729762629335</v>
      </c>
      <c r="T24" s="3">
        <f t="shared" si="19"/>
        <v>25.78164102564104</v>
      </c>
      <c r="U24" s="3">
        <f>U21/U23</f>
        <v>25.263581081081082</v>
      </c>
      <c r="V24">
        <v>151.99199999999999</v>
      </c>
    </row>
    <row r="25" spans="2:22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2" x14ac:dyDescent="0.25">
      <c r="B26" s="3" t="s">
        <v>48</v>
      </c>
      <c r="C26" s="3"/>
      <c r="D26" s="3"/>
      <c r="E26" s="3"/>
      <c r="F26" s="3"/>
      <c r="G26" s="17" t="e">
        <f t="shared" ref="G26:K29" si="20">+G3/C3-1</f>
        <v>#DIV/0!</v>
      </c>
      <c r="H26" s="17">
        <f t="shared" si="20"/>
        <v>0.13402944841216247</v>
      </c>
      <c r="I26" s="17" t="e">
        <f t="shared" si="20"/>
        <v>#DIV/0!</v>
      </c>
      <c r="J26" s="17" t="e">
        <f t="shared" si="20"/>
        <v>#DIV/0!</v>
      </c>
      <c r="K26" s="17" t="e">
        <f t="shared" si="20"/>
        <v>#DIV/0!</v>
      </c>
      <c r="L26" s="17"/>
      <c r="M26" s="17"/>
      <c r="N26" s="17"/>
      <c r="O26" s="3"/>
      <c r="P26" s="3"/>
      <c r="Q26" s="17" t="e">
        <f t="shared" ref="Q26:V29" si="21">Q3/P3-1</f>
        <v>#DIV/0!</v>
      </c>
      <c r="R26" s="17" t="e">
        <f t="shared" si="21"/>
        <v>#DIV/0!</v>
      </c>
      <c r="S26" s="17" t="e">
        <f t="shared" si="21"/>
        <v>#DIV/0!</v>
      </c>
      <c r="T26" s="17" t="e">
        <f t="shared" si="21"/>
        <v>#DIV/0!</v>
      </c>
      <c r="U26" s="17">
        <f t="shared" si="21"/>
        <v>0.16064650263760671</v>
      </c>
      <c r="V26" s="17">
        <f t="shared" si="21"/>
        <v>0.13050548158840125</v>
      </c>
    </row>
    <row r="27" spans="2:22" x14ac:dyDescent="0.25">
      <c r="B27" s="3" t="s">
        <v>49</v>
      </c>
      <c r="C27" s="3"/>
      <c r="D27" s="3"/>
      <c r="E27" s="3"/>
      <c r="F27" s="3"/>
      <c r="G27" s="17" t="e">
        <f t="shared" si="20"/>
        <v>#DIV/0!</v>
      </c>
      <c r="H27" s="17">
        <f t="shared" si="20"/>
        <v>0.37787529518239515</v>
      </c>
      <c r="I27" s="17" t="e">
        <f t="shared" si="20"/>
        <v>#DIV/0!</v>
      </c>
      <c r="J27" s="17" t="e">
        <f t="shared" si="20"/>
        <v>#DIV/0!</v>
      </c>
      <c r="K27" s="17" t="e">
        <f t="shared" si="20"/>
        <v>#DIV/0!</v>
      </c>
      <c r="L27" s="17"/>
      <c r="M27" s="17"/>
      <c r="N27" s="17"/>
      <c r="O27" s="3"/>
      <c r="P27" s="3"/>
      <c r="Q27" s="17" t="e">
        <f t="shared" si="21"/>
        <v>#DIV/0!</v>
      </c>
      <c r="R27" s="17" t="e">
        <f t="shared" si="21"/>
        <v>#DIV/0!</v>
      </c>
      <c r="S27" s="17" t="e">
        <f t="shared" si="21"/>
        <v>#DIV/0!</v>
      </c>
      <c r="T27" s="17" t="e">
        <f t="shared" si="21"/>
        <v>#DIV/0!</v>
      </c>
      <c r="U27" s="17">
        <f t="shared" si="21"/>
        <v>0.27873136124157427</v>
      </c>
      <c r="V27" s="17">
        <f t="shared" si="21"/>
        <v>0.2359775064480778</v>
      </c>
    </row>
    <row r="28" spans="2:22" x14ac:dyDescent="0.25">
      <c r="B28" s="3" t="s">
        <v>50</v>
      </c>
      <c r="C28" s="3"/>
      <c r="D28" s="3"/>
      <c r="E28" s="3"/>
      <c r="F28" s="3"/>
      <c r="G28" s="17" t="e">
        <f t="shared" si="20"/>
        <v>#DIV/0!</v>
      </c>
      <c r="H28" s="17">
        <f t="shared" si="20"/>
        <v>-1.481481481481528E-3</v>
      </c>
      <c r="I28" s="17" t="e">
        <f t="shared" si="20"/>
        <v>#DIV/0!</v>
      </c>
      <c r="J28" s="17" t="e">
        <f t="shared" si="20"/>
        <v>#DIV/0!</v>
      </c>
      <c r="K28" s="17" t="e">
        <f t="shared" si="20"/>
        <v>#DIV/0!</v>
      </c>
      <c r="L28" s="17"/>
      <c r="M28" s="17"/>
      <c r="N28" s="17"/>
      <c r="O28" s="3"/>
      <c r="P28" s="3"/>
      <c r="Q28" s="17" t="e">
        <f t="shared" si="21"/>
        <v>#DIV/0!</v>
      </c>
      <c r="R28" s="17" t="e">
        <f t="shared" si="21"/>
        <v>#DIV/0!</v>
      </c>
      <c r="S28" s="17" t="e">
        <f t="shared" si="21"/>
        <v>#DIV/0!</v>
      </c>
      <c r="T28" s="17" t="e">
        <f t="shared" si="21"/>
        <v>#DIV/0!</v>
      </c>
      <c r="U28" s="17">
        <f t="shared" si="21"/>
        <v>-0.18869120129355788</v>
      </c>
      <c r="V28" s="17">
        <f t="shared" si="21"/>
        <v>-1</v>
      </c>
    </row>
    <row r="29" spans="2:22" x14ac:dyDescent="0.25">
      <c r="B29" s="3" t="s">
        <v>51</v>
      </c>
      <c r="C29" s="3"/>
      <c r="D29" s="3"/>
      <c r="E29" s="3"/>
      <c r="F29" s="3"/>
      <c r="G29" s="17" t="e">
        <f t="shared" si="20"/>
        <v>#DIV/0!</v>
      </c>
      <c r="H29" s="17">
        <f t="shared" si="20"/>
        <v>-0.43175002998680578</v>
      </c>
      <c r="I29" s="17" t="e">
        <f t="shared" si="20"/>
        <v>#DIV/0!</v>
      </c>
      <c r="J29" s="17" t="e">
        <f t="shared" si="20"/>
        <v>#DIV/0!</v>
      </c>
      <c r="K29" s="17" t="e">
        <f t="shared" si="20"/>
        <v>#DIV/0!</v>
      </c>
      <c r="L29" s="17"/>
      <c r="M29" s="17"/>
      <c r="N29" s="17"/>
      <c r="O29" s="3"/>
      <c r="P29" s="3"/>
      <c r="Q29" s="17" t="e">
        <f t="shared" si="21"/>
        <v>#DIV/0!</v>
      </c>
      <c r="R29" s="17" t="e">
        <f t="shared" si="21"/>
        <v>#DIV/0!</v>
      </c>
      <c r="S29" s="17" t="e">
        <f t="shared" si="21"/>
        <v>#DIV/0!</v>
      </c>
      <c r="T29" s="17" t="e">
        <f t="shared" si="21"/>
        <v>#DIV/0!</v>
      </c>
      <c r="U29" s="17">
        <f t="shared" si="21"/>
        <v>-0.32968972238318495</v>
      </c>
      <c r="V29" s="17">
        <f t="shared" si="21"/>
        <v>-1</v>
      </c>
    </row>
    <row r="30" spans="2:22" x14ac:dyDescent="0.25">
      <c r="B30" s="6" t="s">
        <v>52</v>
      </c>
      <c r="C30" s="6"/>
      <c r="D30" s="6"/>
      <c r="E30" s="6"/>
      <c r="F30" s="6"/>
      <c r="G30" s="23" t="e">
        <f>+G10/C10-1</f>
        <v>#DIV/0!</v>
      </c>
      <c r="H30" s="23">
        <f>+H10/D10-1</f>
        <v>0.20094476910579373</v>
      </c>
      <c r="I30" s="23">
        <f>+I10/E10-1</f>
        <v>0.17102916285064418</v>
      </c>
      <c r="J30" s="23" t="e">
        <f>+J10/F10-1</f>
        <v>#DIV/0!</v>
      </c>
      <c r="K30" s="23">
        <f>+K10/G10-1</f>
        <v>0.16864543034626656</v>
      </c>
      <c r="L30" s="23"/>
      <c r="M30" s="23"/>
      <c r="N30" s="23"/>
      <c r="O30" s="6"/>
      <c r="P30" s="6"/>
      <c r="Q30" s="23" t="e">
        <f t="shared" ref="Q30:V30" si="22">Q10/P10-1</f>
        <v>#DIV/0!</v>
      </c>
      <c r="R30" s="23" t="e">
        <f t="shared" si="22"/>
        <v>#DIV/0!</v>
      </c>
      <c r="S30" s="23" t="e">
        <f t="shared" si="22"/>
        <v>#DIV/0!</v>
      </c>
      <c r="T30" s="23">
        <f t="shared" si="22"/>
        <v>0.15139545299728074</v>
      </c>
      <c r="U30" s="23">
        <f t="shared" si="22"/>
        <v>0.18208572469885187</v>
      </c>
      <c r="V30" s="23">
        <f t="shared" si="22"/>
        <v>0.16275363167227308</v>
      </c>
    </row>
    <row r="31" spans="2:22" x14ac:dyDescent="0.25">
      <c r="B31" s="3" t="s">
        <v>53</v>
      </c>
      <c r="C31" s="17" t="e">
        <f t="shared" ref="C31:J31" si="23">C12/C10</f>
        <v>#DIV/0!</v>
      </c>
      <c r="D31" s="17">
        <f t="shared" si="23"/>
        <v>0.53394565654400972</v>
      </c>
      <c r="E31" s="17">
        <f t="shared" si="23"/>
        <v>0.58742862782772876</v>
      </c>
      <c r="F31" s="17" t="e">
        <f t="shared" si="23"/>
        <v>#DIV/0!</v>
      </c>
      <c r="G31" s="17">
        <f t="shared" si="23"/>
        <v>0.56945745244121559</v>
      </c>
      <c r="H31" s="17">
        <f t="shared" si="23"/>
        <v>0.55918616356038187</v>
      </c>
      <c r="I31" s="17">
        <f t="shared" si="23"/>
        <v>0.60346109957228822</v>
      </c>
      <c r="J31" s="17" t="e">
        <f t="shared" si="23"/>
        <v>#DIV/0!</v>
      </c>
      <c r="K31" s="17">
        <f t="shared" ref="K31" si="24">K12/K10</f>
        <v>0.55768253816853242</v>
      </c>
      <c r="L31" s="17"/>
      <c r="M31" s="17"/>
      <c r="N31" s="17"/>
      <c r="O31" s="3"/>
      <c r="P31" s="17" t="e">
        <f t="shared" ref="P31:V31" si="25">P12/P10</f>
        <v>#DIV/0!</v>
      </c>
      <c r="Q31" s="17" t="e">
        <f t="shared" si="25"/>
        <v>#DIV/0!</v>
      </c>
      <c r="R31" s="17" t="e">
        <f t="shared" si="25"/>
        <v>#DIV/0!</v>
      </c>
      <c r="S31" s="17">
        <f t="shared" si="25"/>
        <v>0.51027873508216104</v>
      </c>
      <c r="T31" s="17">
        <f t="shared" si="25"/>
        <v>0.50323299568878777</v>
      </c>
      <c r="U31" s="17">
        <f t="shared" si="25"/>
        <v>0.55634791381893067</v>
      </c>
      <c r="V31" s="17">
        <f t="shared" si="25"/>
        <v>0.57879814955515996</v>
      </c>
    </row>
    <row r="32" spans="2:22" x14ac:dyDescent="0.25">
      <c r="B32" s="3" t="s">
        <v>54</v>
      </c>
      <c r="C32" s="17" t="e">
        <f t="shared" ref="C32:J32" si="26">C14/C10</f>
        <v>#DIV/0!</v>
      </c>
      <c r="D32" s="17">
        <f t="shared" si="26"/>
        <v>0.20571074276472268</v>
      </c>
      <c r="E32" s="17">
        <f t="shared" si="26"/>
        <v>0.31269423260935186</v>
      </c>
      <c r="F32" s="17" t="e">
        <f t="shared" si="26"/>
        <v>#DIV/0!</v>
      </c>
      <c r="G32" s="17">
        <f t="shared" si="26"/>
        <v>0.16091050188587347</v>
      </c>
      <c r="H32" s="17">
        <f t="shared" si="26"/>
        <v>0.23265564469389621</v>
      </c>
      <c r="I32" s="17">
        <f t="shared" si="26"/>
        <v>0.31046676134886558</v>
      </c>
      <c r="J32" s="17" t="e">
        <f t="shared" si="26"/>
        <v>#DIV/0!</v>
      </c>
      <c r="K32" s="17">
        <f t="shared" ref="K32" si="27">K14/K10</f>
        <v>0.17136390686525563</v>
      </c>
      <c r="L32" s="17"/>
      <c r="M32" s="17"/>
      <c r="N32" s="17"/>
      <c r="O32" s="3"/>
      <c r="P32" s="17" t="e">
        <f t="shared" ref="P32:V32" si="28">P14/P10</f>
        <v>#DIV/0!</v>
      </c>
      <c r="Q32" s="17" t="e">
        <f t="shared" si="28"/>
        <v>#DIV/0!</v>
      </c>
      <c r="R32" s="17" t="e">
        <f t="shared" si="28"/>
        <v>#DIV/0!</v>
      </c>
      <c r="S32" s="17">
        <f t="shared" si="28"/>
        <v>0.17925277247940616</v>
      </c>
      <c r="T32" s="17">
        <f t="shared" si="28"/>
        <v>0.17995575755537341</v>
      </c>
      <c r="U32" s="17">
        <f t="shared" si="28"/>
        <v>0.21632282381279003</v>
      </c>
      <c r="V32" s="17">
        <f t="shared" si="28"/>
        <v>0.2364989493767265</v>
      </c>
    </row>
    <row r="33" spans="2:22" x14ac:dyDescent="0.25">
      <c r="B33" s="3" t="s">
        <v>55</v>
      </c>
      <c r="C33" s="17" t="e">
        <f t="shared" ref="C33:J33" si="29">C21/C10</f>
        <v>#DIV/0!</v>
      </c>
      <c r="D33" s="17">
        <f t="shared" si="29"/>
        <v>0.16351850478108487</v>
      </c>
      <c r="E33" s="17">
        <f t="shared" si="29"/>
        <v>0.24989889810146332</v>
      </c>
      <c r="F33" s="17" t="e">
        <f t="shared" si="29"/>
        <v>#DIV/0!</v>
      </c>
      <c r="G33" s="17">
        <f t="shared" si="29"/>
        <v>0.13548846727497652</v>
      </c>
      <c r="H33" s="17">
        <f t="shared" si="29"/>
        <v>0.18479166031174693</v>
      </c>
      <c r="I33" s="17">
        <f t="shared" si="29"/>
        <v>0.24996866730700296</v>
      </c>
      <c r="J33" s="17" t="e">
        <f t="shared" si="29"/>
        <v>#DIV/0!</v>
      </c>
      <c r="K33" s="17">
        <f t="shared" ref="K33" si="30">K21/K10</f>
        <v>0.13557578861589684</v>
      </c>
      <c r="L33" s="17"/>
      <c r="M33" s="17"/>
      <c r="N33" s="17"/>
      <c r="O33" s="3"/>
      <c r="P33" s="17" t="e">
        <f t="shared" ref="P33:V33" si="31">P21/P10</f>
        <v>#DIV/0!</v>
      </c>
      <c r="Q33" s="17" t="e">
        <f t="shared" si="31"/>
        <v>#DIV/0!</v>
      </c>
      <c r="R33" s="17" t="e">
        <f t="shared" si="31"/>
        <v>#DIV/0!</v>
      </c>
      <c r="S33" s="17">
        <f t="shared" si="31"/>
        <v>0.1408537303445756</v>
      </c>
      <c r="T33" s="17">
        <f t="shared" si="31"/>
        <v>0.13860004422038963</v>
      </c>
      <c r="U33" s="17">
        <f t="shared" si="31"/>
        <v>0.17440376252138937</v>
      </c>
      <c r="V33" s="17">
        <f t="shared" si="31"/>
        <v>0.19399223204693825</v>
      </c>
    </row>
    <row r="34" spans="2:22" x14ac:dyDescent="0.25">
      <c r="B34" s="3" t="s">
        <v>56</v>
      </c>
      <c r="C34" s="17" t="e">
        <f t="shared" ref="C34:J34" si="32">C19/C18</f>
        <v>#DIV/0!</v>
      </c>
      <c r="D34" s="17">
        <f t="shared" si="32"/>
        <v>0.23801089976399492</v>
      </c>
      <c r="E34" s="17">
        <f t="shared" si="32"/>
        <v>0.21868218405660322</v>
      </c>
      <c r="F34" s="17" t="e">
        <f t="shared" si="32"/>
        <v>#DIV/0!</v>
      </c>
      <c r="G34" s="17">
        <f t="shared" si="32"/>
        <v>0.22478931030552515</v>
      </c>
      <c r="H34" s="17">
        <f t="shared" si="32"/>
        <v>0.24016343066425846</v>
      </c>
      <c r="I34" s="17">
        <f t="shared" si="32"/>
        <v>0.21784355295560176</v>
      </c>
      <c r="J34" s="17" t="e">
        <f t="shared" si="32"/>
        <v>#DIV/0!</v>
      </c>
      <c r="K34" s="17">
        <f t="shared" ref="K34" si="33">K19/K18</f>
        <v>0.23960211071416876</v>
      </c>
      <c r="L34" s="17"/>
      <c r="M34" s="17"/>
      <c r="N34" s="17"/>
      <c r="O34" s="3"/>
      <c r="P34" s="17" t="e">
        <f t="shared" ref="P34:V34" si="34">P19/P18</f>
        <v>#DIV/0!</v>
      </c>
      <c r="Q34" s="17" t="e">
        <f t="shared" si="34"/>
        <v>#DIV/0!</v>
      </c>
      <c r="R34" s="17" t="e">
        <f t="shared" si="34"/>
        <v>#DIV/0!</v>
      </c>
      <c r="S34" s="17">
        <f t="shared" si="34"/>
        <v>0.19957742837003534</v>
      </c>
      <c r="T34" s="17">
        <f t="shared" si="34"/>
        <v>0.22408652388144393</v>
      </c>
      <c r="U34" s="17">
        <f t="shared" si="34"/>
        <v>0.22411168705395362</v>
      </c>
      <c r="V34" s="17">
        <f t="shared" si="34"/>
        <v>0.22296165282848296</v>
      </c>
    </row>
    <row r="35" spans="2:22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2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2" x14ac:dyDescent="0.25">
      <c r="B37" t="s">
        <v>66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>
        <v>981.79499999999996</v>
      </c>
      <c r="U37" s="20">
        <v>1502.0509999999999</v>
      </c>
    </row>
    <row r="38" spans="2:22" x14ac:dyDescent="0.25">
      <c r="B38" t="s">
        <v>67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>
        <v>301.51100000000002</v>
      </c>
      <c r="U38" s="20">
        <v>296.565</v>
      </c>
    </row>
    <row r="39" spans="2:22" x14ac:dyDescent="0.25">
      <c r="B39" t="s">
        <v>68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>
        <v>532.85199999999998</v>
      </c>
      <c r="U39" s="20">
        <v>474.31099999999998</v>
      </c>
    </row>
    <row r="40" spans="2:22" x14ac:dyDescent="0.25">
      <c r="B40" t="s">
        <v>69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33.787999999999997</v>
      </c>
      <c r="U40" s="20">
        <v>34.283999999999999</v>
      </c>
    </row>
    <row r="41" spans="2:22" x14ac:dyDescent="0.25">
      <c r="B41" t="s">
        <v>71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>
        <v>55.523000000000003</v>
      </c>
      <c r="U41" s="20">
        <v>92.712999999999994</v>
      </c>
    </row>
    <row r="42" spans="2:22" x14ac:dyDescent="0.25">
      <c r="B42" t="s">
        <v>72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>
        <v>4.7839999999999998</v>
      </c>
      <c r="U42" s="20">
        <v>43.558999999999997</v>
      </c>
    </row>
    <row r="43" spans="2:22" x14ac:dyDescent="0.25">
      <c r="B43" t="s">
        <v>70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>
        <f t="shared" ref="P43:T43" si="35">SUM(P37:P42)</f>
        <v>0</v>
      </c>
      <c r="Q43" s="20">
        <f t="shared" si="35"/>
        <v>0</v>
      </c>
      <c r="R43" s="20">
        <f t="shared" si="35"/>
        <v>0</v>
      </c>
      <c r="S43" s="20">
        <f t="shared" si="35"/>
        <v>0</v>
      </c>
      <c r="T43" s="20">
        <f t="shared" si="35"/>
        <v>1910.2529999999999</v>
      </c>
      <c r="U43" s="20">
        <f>SUM(U37:U42)</f>
        <v>2443.4830000000006</v>
      </c>
    </row>
    <row r="44" spans="2:22" x14ac:dyDescent="0.25">
      <c r="B44" t="s">
        <v>73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>
        <v>266.67899999999997</v>
      </c>
      <c r="U44" s="20">
        <v>302.12200000000001</v>
      </c>
    </row>
    <row r="45" spans="2:22" x14ac:dyDescent="0.25">
      <c r="B45" t="s">
        <v>74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>
        <v>213.30199999999999</v>
      </c>
      <c r="U45" s="20">
        <v>225.66900000000001</v>
      </c>
    </row>
    <row r="46" spans="2:22" x14ac:dyDescent="0.25">
      <c r="B46" t="s">
        <v>75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>
        <v>13.99</v>
      </c>
      <c r="U46" s="20">
        <v>13.99</v>
      </c>
    </row>
    <row r="47" spans="2:22" x14ac:dyDescent="0.25">
      <c r="B47" t="s">
        <v>76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>
        <v>37.457000000000001</v>
      </c>
      <c r="U47" s="20">
        <v>27.082999999999998</v>
      </c>
    </row>
    <row r="48" spans="2:22" x14ac:dyDescent="0.25">
      <c r="B48" t="s">
        <v>77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72.591999999999999</v>
      </c>
      <c r="U48" s="20">
        <v>72.584000000000003</v>
      </c>
    </row>
    <row r="49" spans="2:21" x14ac:dyDescent="0.25">
      <c r="B49" t="s">
        <v>71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>
        <v>41.93</v>
      </c>
      <c r="U49" s="20">
        <v>50.648000000000003</v>
      </c>
    </row>
    <row r="50" spans="2:21" x14ac:dyDescent="0.25">
      <c r="B50" s="7" t="s">
        <v>78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2">
        <f t="shared" ref="P50:T50" si="36">SUM(P44:P49)+P43</f>
        <v>0</v>
      </c>
      <c r="Q50" s="22">
        <f t="shared" si="36"/>
        <v>0</v>
      </c>
      <c r="R50" s="22">
        <f t="shared" si="36"/>
        <v>0</v>
      </c>
      <c r="S50" s="22">
        <f t="shared" si="36"/>
        <v>0</v>
      </c>
      <c r="T50" s="22">
        <f t="shared" si="36"/>
        <v>2556.203</v>
      </c>
      <c r="U50" s="22">
        <f>SUM(U44:U49)+U43</f>
        <v>3135.5790000000006</v>
      </c>
    </row>
    <row r="51" spans="2:21" x14ac:dyDescent="0.25">
      <c r="B51" t="s">
        <v>79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>
        <v>265.60500000000002</v>
      </c>
      <c r="U51" s="20">
        <v>378.50299999999999</v>
      </c>
    </row>
    <row r="52" spans="2:21" x14ac:dyDescent="0.25">
      <c r="B52" t="s">
        <v>80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63.780999999999999</v>
      </c>
      <c r="U52" s="20">
        <v>123.65300000000001</v>
      </c>
    </row>
    <row r="53" spans="2:21" x14ac:dyDescent="0.25">
      <c r="B53" t="s">
        <v>81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>
        <v>50.765000000000001</v>
      </c>
      <c r="U53" s="20">
        <v>53.581000000000003</v>
      </c>
    </row>
    <row r="54" spans="2:21" x14ac:dyDescent="0.25">
      <c r="B54" t="s">
        <v>82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>
        <v>86.753</v>
      </c>
      <c r="U54" s="20">
        <v>106.785</v>
      </c>
    </row>
    <row r="55" spans="2:21" x14ac:dyDescent="0.25">
      <c r="B55" t="s">
        <v>83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>
        <v>17.321999999999999</v>
      </c>
      <c r="U55" s="20">
        <v>52.338000000000001</v>
      </c>
    </row>
    <row r="56" spans="2:21" x14ac:dyDescent="0.25">
      <c r="B56" t="s">
        <v>84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13.154</v>
      </c>
      <c r="U56" s="20">
        <v>5.133</v>
      </c>
    </row>
    <row r="57" spans="2:21" x14ac:dyDescent="0.25">
      <c r="B57" t="s">
        <v>85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>
        <f t="shared" ref="P57:T57" si="37">SUM(P51:P56)</f>
        <v>0</v>
      </c>
      <c r="Q57" s="20">
        <f t="shared" si="37"/>
        <v>0</v>
      </c>
      <c r="R57" s="20">
        <f t="shared" si="37"/>
        <v>0</v>
      </c>
      <c r="S57" s="20">
        <f t="shared" si="37"/>
        <v>0</v>
      </c>
      <c r="T57" s="20">
        <f t="shared" si="37"/>
        <v>497.38</v>
      </c>
      <c r="U57" s="20">
        <f>SUM(U51:U56)</f>
        <v>719.99299999999994</v>
      </c>
    </row>
    <row r="58" spans="2:21" x14ac:dyDescent="0.25">
      <c r="B58" t="s">
        <v>86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>
        <v>195.72300000000001</v>
      </c>
      <c r="U58" s="20">
        <v>213.298</v>
      </c>
    </row>
    <row r="59" spans="2:21" x14ac:dyDescent="0.25">
      <c r="B59" t="s">
        <v>87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62.031999999999996</v>
      </c>
      <c r="U59" s="20">
        <v>52.47</v>
      </c>
    </row>
    <row r="60" spans="2:21" x14ac:dyDescent="0.25">
      <c r="B60" t="s">
        <v>38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>
        <v>35.335000000000001</v>
      </c>
      <c r="U60" s="20">
        <v>42.35</v>
      </c>
    </row>
    <row r="61" spans="2:21" x14ac:dyDescent="0.25">
      <c r="B61" s="7" t="s">
        <v>88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2">
        <f t="shared" ref="P61:T61" si="38">SUM(P58:P60)+P57</f>
        <v>0</v>
      </c>
      <c r="Q61" s="22">
        <f t="shared" si="38"/>
        <v>0</v>
      </c>
      <c r="R61" s="22">
        <f t="shared" si="38"/>
        <v>0</v>
      </c>
      <c r="S61" s="22">
        <f t="shared" si="38"/>
        <v>0</v>
      </c>
      <c r="T61" s="22">
        <f t="shared" si="38"/>
        <v>790.47</v>
      </c>
      <c r="U61" s="22">
        <f>SUM(U58:U60)+U57</f>
        <v>1028.1109999999999</v>
      </c>
    </row>
    <row r="62" spans="2:21" x14ac:dyDescent="0.25">
      <c r="B62" t="s">
        <v>89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>
        <v>0.26300000000000001</v>
      </c>
      <c r="U62" s="20">
        <v>0.255</v>
      </c>
    </row>
    <row r="63" spans="2:21" x14ac:dyDescent="0.25">
      <c r="B63" t="s">
        <v>90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>
        <v>232.93199999999999</v>
      </c>
      <c r="U63" s="20">
        <v>245.149</v>
      </c>
    </row>
    <row r="64" spans="2:21" x14ac:dyDescent="0.25">
      <c r="B64" t="s">
        <v>91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>
        <v>1571.5740000000001</v>
      </c>
      <c r="U64" s="20">
        <v>1912.797</v>
      </c>
    </row>
    <row r="65" spans="2:21" x14ac:dyDescent="0.25">
      <c r="B65" t="s">
        <v>92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>
        <v>-39.034999999999997</v>
      </c>
      <c r="U65" s="20">
        <v>-50.732999999999997</v>
      </c>
    </row>
    <row r="66" spans="2:21" x14ac:dyDescent="0.25">
      <c r="B66" t="s">
        <v>93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>
        <v>0</v>
      </c>
      <c r="Q66" s="20">
        <v>0</v>
      </c>
      <c r="R66" s="20">
        <v>0</v>
      </c>
      <c r="S66" s="20">
        <v>0</v>
      </c>
      <c r="T66" s="20">
        <v>1765.7339999999999</v>
      </c>
      <c r="U66" s="20">
        <v>2107.4679999999998</v>
      </c>
    </row>
    <row r="67" spans="2:21" x14ac:dyDescent="0.25">
      <c r="B67" s="7" t="s">
        <v>94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2">
        <f t="shared" ref="P67:U67" si="39">P66+P61</f>
        <v>0</v>
      </c>
      <c r="Q67" s="22">
        <f t="shared" si="39"/>
        <v>0</v>
      </c>
      <c r="R67" s="22">
        <f t="shared" si="39"/>
        <v>0</v>
      </c>
      <c r="S67" s="22">
        <f t="shared" si="39"/>
        <v>0</v>
      </c>
      <c r="T67" s="22">
        <f t="shared" si="39"/>
        <v>2556.2039999999997</v>
      </c>
      <c r="U67" s="22">
        <f t="shared" si="39"/>
        <v>3135.5789999999997</v>
      </c>
    </row>
    <row r="68" spans="2:21" x14ac:dyDescent="0.25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2:21" x14ac:dyDescent="0.25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spans="2:21" x14ac:dyDescent="0.25">
      <c r="B70" s="3" t="s">
        <v>63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f t="shared" ref="P70:T70" si="40">P18-P19</f>
        <v>0</v>
      </c>
      <c r="Q70" s="20">
        <f t="shared" si="40"/>
        <v>0</v>
      </c>
      <c r="R70" s="20">
        <f t="shared" si="40"/>
        <v>0</v>
      </c>
      <c r="S70" s="20">
        <f t="shared" si="40"/>
        <v>451.94899999999996</v>
      </c>
      <c r="T70" s="20">
        <f t="shared" si="40"/>
        <v>516.82200000000023</v>
      </c>
      <c r="U70" s="20">
        <f>U18-U19</f>
        <v>759.5</v>
      </c>
    </row>
    <row r="71" spans="2:21" x14ac:dyDescent="0.25">
      <c r="B71" t="s">
        <v>95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2:21" x14ac:dyDescent="0.25">
      <c r="B72" t="s">
        <v>103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2:21" x14ac:dyDescent="0.25">
      <c r="B73" t="s">
        <v>104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2:21" x14ac:dyDescent="0.25">
      <c r="B74" t="s">
        <v>105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2:21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2:2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2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2:2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2:21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1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3:2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3:2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3:21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3:21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3:21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3:2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3:21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3:21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3:2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3:21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3:21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3:21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3:21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3:21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3:21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3:21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3:21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3:21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3:21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3:21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3:21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3:21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3:21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3:21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3:21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3:21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3:21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3:21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3:21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3:21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3:2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3:21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3:21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3:2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3:21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3:2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3:2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3:2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3:2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3:2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3:2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3:2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3:2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3:2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3:2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3:2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3:2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3:2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3:2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3:2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3:2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3:2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3:2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3:2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3:2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3:2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3:2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3:2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3:2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3:2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3:2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3:2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3:2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3:2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3:2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3:2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3:2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3:2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3:2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3:2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3:2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3:2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3:2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3:2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3:2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3:2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3:2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3:2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3:2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3:2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3:2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3:2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3:2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3:2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3:2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3:2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3:2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3:2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3:2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3:2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</sheetData>
  <hyperlinks>
    <hyperlink ref="A1" location="Main!A1" display="Main" xr:uid="{5B9FEB21-2238-411B-A227-65806C4397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2024-06-11T17:40:24Z</dcterms:created>
  <dcterms:modified xsi:type="dcterms:W3CDTF">2025-07-25T12:04:33Z</dcterms:modified>
</cp:coreProperties>
</file>