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DB7A3A7-54BC-414B-85C6-A5454CE8FE66}" xr6:coauthVersionLast="47" xr6:coauthVersionMax="47" xr10:uidLastSave="{00000000-0000-0000-0000-000000000000}"/>
  <bookViews>
    <workbookView xWindow="225" yWindow="5325" windowWidth="38175" windowHeight="15240" activeTab="2" xr2:uid="{D63826A5-B078-46BA-BBB8-108F6999A7DC}"/>
  </bookViews>
  <sheets>
    <sheet name="Main" sheetId="1" r:id="rId1"/>
    <sheet name="Model" sheetId="2" r:id="rId2"/>
    <sheet name="Strea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L33" i="2"/>
  <c r="L32" i="2"/>
  <c r="L31" i="2"/>
  <c r="L29" i="2"/>
  <c r="L24" i="2"/>
  <c r="L26" i="2" s="1"/>
  <c r="L19" i="2"/>
  <c r="L22" i="2" s="1"/>
  <c r="L15" i="2"/>
  <c r="K33" i="2"/>
  <c r="K32" i="2"/>
  <c r="K31" i="2"/>
  <c r="K29" i="2"/>
  <c r="K24" i="2"/>
  <c r="K22" i="2"/>
  <c r="K19" i="2"/>
  <c r="K15" i="2"/>
  <c r="K26" i="2"/>
  <c r="F12" i="2"/>
  <c r="J12" i="2"/>
  <c r="C10" i="3"/>
  <c r="D10" i="3" s="1"/>
  <c r="D4" i="3" l="1"/>
  <c r="D5" i="3"/>
  <c r="D6" i="3"/>
  <c r="D7" i="3"/>
  <c r="D8" i="3"/>
  <c r="D9" i="3"/>
  <c r="I12" i="2"/>
  <c r="I11" i="2"/>
  <c r="E12" i="2"/>
  <c r="E11" i="2"/>
  <c r="C12" i="2"/>
  <c r="G12" i="2"/>
  <c r="G11" i="2"/>
  <c r="C11" i="2"/>
  <c r="G30" i="2" s="1"/>
  <c r="C15" i="2"/>
  <c r="D33" i="2"/>
  <c r="H33" i="2"/>
  <c r="D32" i="2"/>
  <c r="H32" i="2"/>
  <c r="J31" i="2"/>
  <c r="G31" i="2"/>
  <c r="D31" i="2"/>
  <c r="C31" i="2"/>
  <c r="H31" i="2"/>
  <c r="J30" i="2"/>
  <c r="I30" i="2"/>
  <c r="J29" i="2"/>
  <c r="I29" i="2"/>
  <c r="G29" i="2"/>
  <c r="H30" i="2"/>
  <c r="H29" i="2"/>
  <c r="D12" i="2"/>
  <c r="D11" i="2"/>
  <c r="H11" i="2"/>
  <c r="H12" i="2" s="1"/>
  <c r="C19" i="2"/>
  <c r="C22" i="2" s="1"/>
  <c r="C24" i="2" s="1"/>
  <c r="C26" i="2" s="1"/>
  <c r="J15" i="2"/>
  <c r="J19" i="2" s="1"/>
  <c r="J22" i="2" s="1"/>
  <c r="J24" i="2" s="1"/>
  <c r="J26" i="2" s="1"/>
  <c r="I15" i="2"/>
  <c r="I19" i="2" s="1"/>
  <c r="I22" i="2" s="1"/>
  <c r="I24" i="2" s="1"/>
  <c r="I26" i="2" s="1"/>
  <c r="H15" i="2"/>
  <c r="H19" i="2" s="1"/>
  <c r="H22" i="2" s="1"/>
  <c r="H24" i="2" s="1"/>
  <c r="H26" i="2" s="1"/>
  <c r="G15" i="2"/>
  <c r="G19" i="2" s="1"/>
  <c r="G22" i="2" s="1"/>
  <c r="G24" i="2" s="1"/>
  <c r="G26" i="2" s="1"/>
  <c r="F15" i="2"/>
  <c r="F19" i="2" s="1"/>
  <c r="F22" i="2" s="1"/>
  <c r="F24" i="2" s="1"/>
  <c r="F26" i="2" s="1"/>
  <c r="E15" i="2"/>
  <c r="E19" i="2" s="1"/>
  <c r="E22" i="2" s="1"/>
  <c r="E24" i="2" s="1"/>
  <c r="E26" i="2" s="1"/>
  <c r="D15" i="2"/>
  <c r="D19" i="2" s="1"/>
  <c r="D22" i="2" s="1"/>
  <c r="D24" i="2" s="1"/>
  <c r="D26" i="2" s="1"/>
  <c r="I5" i="1"/>
  <c r="I8" i="1" s="1"/>
  <c r="F32" i="2" l="1"/>
  <c r="F33" i="2"/>
  <c r="F31" i="2"/>
  <c r="J33" i="2"/>
  <c r="J32" i="2"/>
  <c r="E32" i="2"/>
  <c r="E33" i="2"/>
  <c r="E31" i="2"/>
  <c r="I33" i="2"/>
  <c r="I32" i="2"/>
  <c r="I31" i="2"/>
  <c r="C33" i="2"/>
  <c r="C32" i="2"/>
  <c r="G32" i="2"/>
  <c r="G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tc={A532D4E1-5249-4F1A-AFFD-C45593DE81F8}</author>
    <author>tc={F5A97254-310E-4B9F-9DE0-974EA7388D2A}</author>
  </authors>
  <commentList>
    <comment ref="K13" authorId="0" shapeId="0" xr:uid="{A532D4E1-5249-4F1A-AFFD-C45593DE81F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10.416</t>
      </text>
    </comment>
    <comment ref="L13" authorId="1" shapeId="0" xr:uid="{F5A97254-310E-4B9F-9DE0-974EA7388D2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11.035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C8" authorId="0" shapeId="0" xr:uid="{64F614F3-188A-4D6B-A075-FD701993A851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" authorId="0" shapeId="0" xr:uid="{2BEBA291-2E2D-478E-925C-6C2C92C39FF3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<sst xmlns="http://schemas.openxmlformats.org/spreadsheetml/2006/main" count="94" uniqueCount="75">
  <si>
    <t>Netflix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</si>
  <si>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</si>
  <si>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</si>
  <si>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</si>
  <si>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</si>
  <si>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</si>
  <si>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</si>
  <si>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</si>
  <si>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</si>
  <si>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NFLX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</si>
  <si>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</si>
  <si>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</si>
  <si>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</si>
  <si>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</si>
  <si>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</si>
  <si>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</si>
  <si>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</si>
  <si>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</si>
  <si>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</si>
  <si>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</si>
  <si>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</si>
  <si>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</si>
  <si>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</si>
  <si>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Marketing</t>
  </si>
  <si>
    <t>G&amp;A</t>
  </si>
  <si>
    <t>Operating Profit</t>
  </si>
  <si>
    <t>Interest Expense</t>
  </si>
  <si>
    <t>Other Income</t>
  </si>
  <si>
    <t>Pretax Income</t>
  </si>
  <si>
    <t>Income Tax Expense</t>
  </si>
  <si>
    <t>Net Income</t>
  </si>
  <si>
    <t>EPS</t>
  </si>
  <si>
    <t>Streaming Rev (UCAN)</t>
  </si>
  <si>
    <t>Supscription (UCAN)</t>
  </si>
  <si>
    <t>Streaming Rev (EMEA)</t>
  </si>
  <si>
    <t>Supscription (EMEA)</t>
  </si>
  <si>
    <t>Streaming Rev (LATAM)</t>
  </si>
  <si>
    <t>Supscription (LATAM)</t>
  </si>
  <si>
    <t>Streaming Rev (APAC)</t>
  </si>
  <si>
    <t>Supscription (APAC)</t>
  </si>
  <si>
    <t>Total Subscriptions</t>
  </si>
  <si>
    <t>ARPU</t>
  </si>
  <si>
    <t>Revenue Growth YoY</t>
  </si>
  <si>
    <t>Subscription Growth YoY</t>
  </si>
  <si>
    <t>Gross Margin</t>
  </si>
  <si>
    <t>Operating Margin</t>
  </si>
  <si>
    <t>Tax Rate</t>
  </si>
  <si>
    <t>Businessmodel</t>
  </si>
  <si>
    <t>x</t>
  </si>
  <si>
    <t>Segments</t>
  </si>
  <si>
    <t>% of Rev</t>
  </si>
  <si>
    <t>Products</t>
  </si>
  <si>
    <t>Notes:</t>
  </si>
  <si>
    <t>Supscriptions</t>
  </si>
  <si>
    <t>Ads</t>
  </si>
  <si>
    <t>Sports ?</t>
  </si>
  <si>
    <t>Netlix</t>
  </si>
  <si>
    <t>Disney +</t>
  </si>
  <si>
    <t>Paramount +</t>
  </si>
  <si>
    <t>Spotifty</t>
  </si>
  <si>
    <t>MAU</t>
  </si>
  <si>
    <t>Subscription</t>
  </si>
  <si>
    <t>Apple TV +</t>
  </si>
  <si>
    <t>Name</t>
  </si>
  <si>
    <t>Others</t>
  </si>
  <si>
    <t>Warner Bros</t>
  </si>
  <si>
    <t>Prime Video</t>
  </si>
  <si>
    <t>% Share</t>
  </si>
  <si>
    <t xml:space="preserve">Total </t>
  </si>
  <si>
    <t>IR</t>
  </si>
  <si>
    <t>Q125</t>
  </si>
  <si>
    <t>Q225</t>
  </si>
  <si>
    <t>Q325</t>
  </si>
  <si>
    <t>Q425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</si>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</sst>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4" fillId="0" borderId="10" xfId="0" applyFont="1" applyBorder="1"/>
    <xf numFmtId="9" fontId="0" fillId="0" borderId="10" xfId="1" applyFont="1" applyBorder="1"/>
    <xf numFmtId="9" fontId="2" fillId="0" borderId="0" xfId="1" applyFont="1"/>
    <xf numFmtId="164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4D916832-52A5-4F68-A888-84FC7E878C30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3" dT="2025-04-18T11:20:13.03" personId="{4D916832-52A5-4F68-A888-84FC7E878C30}" id="{A532D4E1-5249-4F1A-AFFD-C45593DE81F8}">
    <text>Guidance 10.416</text>
  </threadedComment>
  <threadedComment ref="L13" dT="2025-04-18T11:20:37.64" personId="{4D916832-52A5-4F68-A888-84FC7E878C30}" id="{F5A97254-310E-4B9F-9DE0-974EA7388D2A}">
    <text>Guidance 11.035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r.netflix.net/financials/quarterly-earnings/default.aspx" TargetMode="External"/><Relationship Id="rId1" Type="http://schemas.openxmlformats.org/officeDocument/2006/relationships/hyperlink" Target="https://www.sec.gov/edgar/browse/?CIK=1065280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8007-01EE-4828-B035-097EAE631A0E}">
  <dimension ref="A1:J14"/>
  <sheetViews>
    <sheetView topLeftCell="C1" zoomScale="200" zoomScaleNormal="200" workbookViewId="0">
      <selection activeCell="I8" sqref="I8"/>
    </sheetView>
  </sheetViews>
  <sheetFormatPr defaultRowHeight="15" x14ac:dyDescent="0.25"/>
  <cols>
    <col min="1" max="1" width="4.42578125" customWidth="1"/>
    <col min="2" max="2" width="14.7109375" customWidth="1"/>
    <col min="4" max="4" width="10.5703125" customWidth="1"/>
    <col min="9" max="9" width="8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</row>
    <row r="3" spans="1:10" x14ac:dyDescent="0.25">
      <c r="H3" t="s">
        <v>3</v>
      </c>
      <c r="I3" s="3">
        <v>1253.22</v>
      </c>
    </row>
    <row r="4" spans="1:10" x14ac:dyDescent="0.25">
      <c r="B4" s="5" t="s">
        <v>2</v>
      </c>
      <c r="C4" s="5" t="s">
        <v>69</v>
      </c>
      <c r="H4" t="s">
        <v>4</v>
      </c>
      <c r="I4" s="2">
        <v>425.21100000000001</v>
      </c>
      <c r="J4" s="4" t="s">
        <v>71</v>
      </c>
    </row>
    <row r="5" spans="1:10" x14ac:dyDescent="0.25">
      <c r="B5" t="s">
        <v>9</v>
      </c>
      <c r="H5" t="s">
        <v>5</v>
      </c>
      <c r="I5" s="2">
        <f>I4*I3</f>
        <v>532882.92942000006</v>
      </c>
    </row>
    <row r="6" spans="1:10" x14ac:dyDescent="0.25">
      <c r="H6" t="s">
        <v>6</v>
      </c>
      <c r="I6" s="2">
        <f>8177.405+213.115</f>
        <v>8390.52</v>
      </c>
      <c r="J6" s="4" t="s">
        <v>71</v>
      </c>
    </row>
    <row r="7" spans="1:10" x14ac:dyDescent="0.25">
      <c r="A7" s="10" t="s">
        <v>48</v>
      </c>
      <c r="B7" s="9" t="s">
        <v>47</v>
      </c>
      <c r="H7" t="s">
        <v>7</v>
      </c>
      <c r="I7" s="2">
        <f>0+14453.206</f>
        <v>14453.206</v>
      </c>
      <c r="J7" s="4" t="s">
        <v>71</v>
      </c>
    </row>
    <row r="8" spans="1:10" x14ac:dyDescent="0.25">
      <c r="B8" s="11" t="s">
        <v>49</v>
      </c>
      <c r="C8" s="12" t="s">
        <v>50</v>
      </c>
      <c r="D8" s="12" t="s">
        <v>51</v>
      </c>
      <c r="E8" s="13"/>
      <c r="H8" t="s">
        <v>8</v>
      </c>
      <c r="I8" s="2">
        <f>I5-I6+I7</f>
        <v>538945.61542000005</v>
      </c>
    </row>
    <row r="9" spans="1:10" x14ac:dyDescent="0.25">
      <c r="B9" s="14" t="s">
        <v>53</v>
      </c>
      <c r="C9" s="15"/>
      <c r="D9" s="15"/>
      <c r="E9" s="16"/>
    </row>
    <row r="10" spans="1:10" x14ac:dyDescent="0.25">
      <c r="B10" s="17" t="s">
        <v>54</v>
      </c>
      <c r="E10" s="18"/>
    </row>
    <row r="11" spans="1:10" x14ac:dyDescent="0.25">
      <c r="B11" s="17" t="s">
        <v>55</v>
      </c>
      <c r="E11" s="18"/>
    </row>
    <row r="12" spans="1:10" x14ac:dyDescent="0.25">
      <c r="B12" s="19"/>
      <c r="C12" s="20"/>
      <c r="D12" s="20"/>
      <c r="E12" s="21"/>
    </row>
    <row r="14" spans="1:10" x14ac:dyDescent="0.25">
      <c r="B14" s="22" t="s">
        <v>52</v>
      </c>
    </row>
  </sheetData>
  <hyperlinks>
    <hyperlink ref="B4" r:id="rId1" xr:uid="{5B4F513D-BEEA-49C1-BABE-F49BE3F91AE8}"/>
    <hyperlink ref="C4" r:id="rId2" xr:uid="{110551A6-CE69-4D83-917E-2058C6380B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423B-D71A-4917-B45D-E61C9BF33B58}">
  <dimension ref="A1:R667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L1" sqref="L1"/>
    </sheetView>
  </sheetViews>
  <sheetFormatPr defaultRowHeight="15" x14ac:dyDescent="0.25"/>
  <cols>
    <col min="1" max="1" width="4.7109375" bestFit="1" customWidth="1"/>
    <col min="2" max="2" width="22.28515625" customWidth="1"/>
  </cols>
  <sheetData>
    <row r="1" spans="1:18" x14ac:dyDescent="0.25">
      <c r="A1" s="5" t="s">
        <v>11</v>
      </c>
    </row>
    <row r="2" spans="1:18" x14ac:dyDescent="0.25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10</v>
      </c>
      <c r="I2" s="4" t="s">
        <v>18</v>
      </c>
      <c r="J2" s="4" t="s">
        <v>19</v>
      </c>
      <c r="K2" s="4" t="s">
        <v>70</v>
      </c>
      <c r="L2" s="4" t="s">
        <v>71</v>
      </c>
      <c r="M2" s="4" t="s">
        <v>72</v>
      </c>
      <c r="N2" s="4" t="s">
        <v>73</v>
      </c>
    </row>
    <row r="3" spans="1:18" x14ac:dyDescent="0.25">
      <c r="B3" t="s">
        <v>32</v>
      </c>
      <c r="C3" s="2">
        <v>3608.645</v>
      </c>
      <c r="D3" s="2">
        <v>3599.4479999999999</v>
      </c>
      <c r="E3" s="2">
        <v>3735.1329999999998</v>
      </c>
      <c r="F3" s="2">
        <v>3931</v>
      </c>
      <c r="G3" s="2">
        <v>4224.3149999999996</v>
      </c>
      <c r="H3" s="2">
        <v>4295.5600000000004</v>
      </c>
      <c r="I3" s="2">
        <v>4322.4759999999997</v>
      </c>
      <c r="J3" s="2">
        <v>4517</v>
      </c>
      <c r="K3" s="2">
        <v>4617</v>
      </c>
      <c r="L3" s="2">
        <v>4929</v>
      </c>
      <c r="M3" s="2"/>
      <c r="N3" s="2"/>
      <c r="O3" s="2"/>
      <c r="P3" s="2"/>
      <c r="Q3" s="2"/>
      <c r="R3" s="2"/>
    </row>
    <row r="4" spans="1:18" x14ac:dyDescent="0.25">
      <c r="B4" t="s">
        <v>33</v>
      </c>
      <c r="C4" s="3">
        <v>74.397999999999996</v>
      </c>
      <c r="D4" s="3">
        <v>75.570999999999998</v>
      </c>
      <c r="E4" s="3">
        <v>77.320999999999998</v>
      </c>
      <c r="F4" s="3">
        <v>80.13</v>
      </c>
      <c r="G4" s="3">
        <v>82.658000000000001</v>
      </c>
      <c r="H4" s="3">
        <v>84.108999999999995</v>
      </c>
      <c r="I4" s="3">
        <v>84.802999999999997</v>
      </c>
      <c r="J4" s="3">
        <v>89.63</v>
      </c>
      <c r="K4" s="26" t="s">
        <v>74</v>
      </c>
      <c r="L4" s="26" t="s">
        <v>74</v>
      </c>
      <c r="M4" s="2"/>
      <c r="N4" s="2"/>
      <c r="O4" s="2"/>
      <c r="P4" s="2"/>
      <c r="Q4" s="2"/>
      <c r="R4" s="2"/>
    </row>
    <row r="5" spans="1:18" x14ac:dyDescent="0.25">
      <c r="B5" t="s">
        <v>34</v>
      </c>
      <c r="C5" s="2">
        <v>2517.6410000000001</v>
      </c>
      <c r="D5" s="2">
        <v>2562.17</v>
      </c>
      <c r="E5" s="2">
        <v>2693.1460000000002</v>
      </c>
      <c r="F5" s="2">
        <v>2784</v>
      </c>
      <c r="G5" s="2">
        <v>2958.1930000000002</v>
      </c>
      <c r="H5" s="2">
        <v>3007.7719999999999</v>
      </c>
      <c r="I5" s="2">
        <v>3133.4659999999999</v>
      </c>
      <c r="J5" s="2">
        <v>3288</v>
      </c>
      <c r="K5" s="2">
        <v>3405</v>
      </c>
      <c r="L5" s="2">
        <v>3538</v>
      </c>
      <c r="M5" s="2"/>
      <c r="N5" s="2"/>
      <c r="O5" s="2"/>
      <c r="P5" s="2"/>
      <c r="Q5" s="2"/>
      <c r="R5" s="2"/>
    </row>
    <row r="6" spans="1:18" x14ac:dyDescent="0.25">
      <c r="B6" t="s">
        <v>35</v>
      </c>
      <c r="C6" s="3">
        <v>77.373000000000005</v>
      </c>
      <c r="D6" s="3">
        <v>79.807000000000002</v>
      </c>
      <c r="E6" s="3">
        <v>83.76</v>
      </c>
      <c r="F6" s="3">
        <v>88.81</v>
      </c>
      <c r="G6" s="3">
        <v>91.728999999999999</v>
      </c>
      <c r="H6" s="3">
        <v>93.963999999999999</v>
      </c>
      <c r="I6" s="3">
        <v>96.131</v>
      </c>
      <c r="J6" s="3">
        <v>101.13</v>
      </c>
      <c r="K6" s="26" t="s">
        <v>74</v>
      </c>
      <c r="L6" s="26" t="s">
        <v>74</v>
      </c>
      <c r="M6" s="2"/>
      <c r="N6" s="2"/>
      <c r="O6" s="2"/>
      <c r="P6" s="2"/>
      <c r="Q6" s="2"/>
      <c r="R6" s="2"/>
    </row>
    <row r="7" spans="1:18" x14ac:dyDescent="0.25">
      <c r="B7" t="s">
        <v>36</v>
      </c>
      <c r="C7" s="2">
        <v>1070.192</v>
      </c>
      <c r="D7" s="2">
        <v>1077.4349999999999</v>
      </c>
      <c r="E7" s="2">
        <v>1142.8109999999999</v>
      </c>
      <c r="F7" s="2">
        <v>1156</v>
      </c>
      <c r="G7" s="2">
        <v>1165.008</v>
      </c>
      <c r="H7" s="2">
        <v>1204.145</v>
      </c>
      <c r="I7" s="2">
        <v>1240.8920000000001</v>
      </c>
      <c r="J7" s="2">
        <v>1230</v>
      </c>
      <c r="K7" s="2">
        <v>1262</v>
      </c>
      <c r="L7" s="2">
        <v>1307</v>
      </c>
      <c r="M7" s="2"/>
      <c r="N7" s="2"/>
      <c r="O7" s="2"/>
      <c r="P7" s="2"/>
      <c r="Q7" s="2"/>
      <c r="R7" s="2"/>
    </row>
    <row r="8" spans="1:18" x14ac:dyDescent="0.25">
      <c r="B8" t="s">
        <v>37</v>
      </c>
      <c r="C8" s="3">
        <v>41.249000000000002</v>
      </c>
      <c r="D8" s="3">
        <v>42.466000000000001</v>
      </c>
      <c r="E8" s="3">
        <v>43.645000000000003</v>
      </c>
      <c r="F8" s="3">
        <v>46</v>
      </c>
      <c r="G8" s="3">
        <v>47.72</v>
      </c>
      <c r="H8" s="3">
        <v>49.25</v>
      </c>
      <c r="I8" s="3">
        <v>49.182000000000002</v>
      </c>
      <c r="J8" s="3">
        <v>53.33</v>
      </c>
      <c r="K8" s="26" t="s">
        <v>74</v>
      </c>
      <c r="L8" s="26" t="s">
        <v>74</v>
      </c>
      <c r="M8" s="2"/>
      <c r="N8" s="2"/>
      <c r="O8" s="2"/>
      <c r="P8" s="2"/>
      <c r="Q8" s="2"/>
      <c r="R8" s="2"/>
    </row>
    <row r="9" spans="1:18" x14ac:dyDescent="0.25">
      <c r="B9" t="s">
        <v>38</v>
      </c>
      <c r="C9" s="2">
        <v>933.52300000000002</v>
      </c>
      <c r="D9" s="2">
        <v>919.27300000000002</v>
      </c>
      <c r="E9" s="2">
        <v>948.21600000000001</v>
      </c>
      <c r="F9" s="2">
        <v>963</v>
      </c>
      <c r="G9" s="2">
        <v>1022.924</v>
      </c>
      <c r="H9" s="2">
        <v>1051.8330000000001</v>
      </c>
      <c r="I9" s="2">
        <v>1127.8689999999999</v>
      </c>
      <c r="J9" s="2">
        <v>1212</v>
      </c>
      <c r="K9" s="2">
        <v>1259</v>
      </c>
      <c r="L9" s="2">
        <v>1305</v>
      </c>
      <c r="M9" s="2"/>
      <c r="N9" s="2"/>
      <c r="O9" s="2"/>
      <c r="P9" s="2"/>
      <c r="Q9" s="2"/>
      <c r="R9" s="2"/>
    </row>
    <row r="10" spans="1:18" x14ac:dyDescent="0.25">
      <c r="B10" t="s">
        <v>39</v>
      </c>
      <c r="C10" s="3">
        <v>39.478000000000002</v>
      </c>
      <c r="D10" s="3">
        <v>40.545999999999999</v>
      </c>
      <c r="E10" s="3">
        <v>42.427</v>
      </c>
      <c r="F10" s="3">
        <v>45.34</v>
      </c>
      <c r="G10" s="3">
        <v>47.494999999999997</v>
      </c>
      <c r="H10" s="3">
        <v>50.323999999999998</v>
      </c>
      <c r="I10" s="3">
        <v>52.603999999999999</v>
      </c>
      <c r="J10" s="3">
        <v>57.54</v>
      </c>
      <c r="K10" s="26" t="s">
        <v>74</v>
      </c>
      <c r="L10" s="26" t="s">
        <v>74</v>
      </c>
      <c r="M10" s="2"/>
      <c r="N10" s="2"/>
      <c r="O10" s="2"/>
      <c r="P10" s="2"/>
      <c r="Q10" s="2"/>
      <c r="R10" s="2"/>
    </row>
    <row r="11" spans="1:18" x14ac:dyDescent="0.25">
      <c r="B11" t="s">
        <v>40</v>
      </c>
      <c r="C11" s="3">
        <f>C4+C6+C8+C10</f>
        <v>232.49800000000002</v>
      </c>
      <c r="D11" s="3">
        <f>D4+D6+D8+D10</f>
        <v>238.39</v>
      </c>
      <c r="E11" s="3">
        <f>E4+E6+E8+E10</f>
        <v>247.15300000000002</v>
      </c>
      <c r="F11" s="3">
        <v>260.27999999999997</v>
      </c>
      <c r="G11" s="3">
        <f>G4+G6+G8+G10</f>
        <v>269.60199999999998</v>
      </c>
      <c r="H11" s="3">
        <f>H4+H6+H8+H10</f>
        <v>277.64699999999999</v>
      </c>
      <c r="I11" s="3">
        <f>I4+I6+I8+I10</f>
        <v>282.71999999999997</v>
      </c>
      <c r="J11" s="3">
        <v>301.63</v>
      </c>
      <c r="K11" s="26" t="s">
        <v>74</v>
      </c>
      <c r="L11" s="26" t="s">
        <v>74</v>
      </c>
      <c r="M11" s="2"/>
      <c r="N11" s="2"/>
      <c r="O11" s="2"/>
      <c r="P11" s="2"/>
      <c r="Q11" s="2"/>
      <c r="R11" s="2"/>
    </row>
    <row r="12" spans="1:18" x14ac:dyDescent="0.25">
      <c r="B12" t="s">
        <v>41</v>
      </c>
      <c r="C12" s="7">
        <f t="shared" ref="C12:J12" si="0">C13/C11</f>
        <v>35.10354067561871</v>
      </c>
      <c r="D12" s="7">
        <f t="shared" si="0"/>
        <v>34.344146147069928</v>
      </c>
      <c r="E12" s="7">
        <f t="shared" si="0"/>
        <v>34.560244059347852</v>
      </c>
      <c r="F12" s="7">
        <f t="shared" si="0"/>
        <v>33.936529890886739</v>
      </c>
      <c r="G12" s="7">
        <f t="shared" si="0"/>
        <v>34.756567087781256</v>
      </c>
      <c r="H12" s="7">
        <f t="shared" si="0"/>
        <v>34.429725514772358</v>
      </c>
      <c r="I12" s="7">
        <f t="shared" si="0"/>
        <v>34.750647283531414</v>
      </c>
      <c r="J12" s="7">
        <f t="shared" si="0"/>
        <v>33.972085004807212</v>
      </c>
      <c r="K12" s="26" t="s">
        <v>74</v>
      </c>
      <c r="L12" s="26" t="s">
        <v>74</v>
      </c>
      <c r="M12" s="2"/>
      <c r="N12" s="2"/>
      <c r="O12" s="2"/>
      <c r="P12" s="2"/>
      <c r="Q12" s="2"/>
      <c r="R12" s="2"/>
    </row>
    <row r="13" spans="1:18" x14ac:dyDescent="0.25">
      <c r="B13" s="1" t="s">
        <v>12</v>
      </c>
      <c r="C13" s="6">
        <v>8161.5029999999997</v>
      </c>
      <c r="D13" s="6">
        <v>8187.3010000000004</v>
      </c>
      <c r="E13" s="6">
        <v>8541.6679999999997</v>
      </c>
      <c r="F13" s="6">
        <v>8833</v>
      </c>
      <c r="G13" s="6">
        <v>9370.44</v>
      </c>
      <c r="H13" s="6">
        <v>9559.31</v>
      </c>
      <c r="I13" s="6">
        <v>9824.7029999999995</v>
      </c>
      <c r="J13" s="6">
        <v>10247</v>
      </c>
      <c r="K13" s="6">
        <v>10543</v>
      </c>
      <c r="L13" s="6">
        <v>11079.165999999999</v>
      </c>
      <c r="M13" s="2"/>
      <c r="N13" s="2"/>
      <c r="O13" s="2"/>
      <c r="P13" s="2"/>
      <c r="Q13" s="2"/>
      <c r="R13" s="2"/>
    </row>
    <row r="14" spans="1:18" x14ac:dyDescent="0.25">
      <c r="B14" t="s">
        <v>20</v>
      </c>
      <c r="C14" s="2">
        <v>4803.625</v>
      </c>
      <c r="D14" s="2">
        <v>4673.47</v>
      </c>
      <c r="E14" s="2">
        <v>4930.7780000000002</v>
      </c>
      <c r="F14" s="2">
        <v>5307.4849999999997</v>
      </c>
      <c r="G14" s="2">
        <v>4977.0730000000003</v>
      </c>
      <c r="H14" s="2">
        <v>5174.143</v>
      </c>
      <c r="I14" s="2">
        <v>5119.884</v>
      </c>
      <c r="J14" s="2">
        <v>5767.3639999999996</v>
      </c>
      <c r="K14" s="2">
        <v>5263.1469999999999</v>
      </c>
      <c r="L14" s="2">
        <v>5325.3109999999997</v>
      </c>
      <c r="M14" s="2"/>
      <c r="N14" s="2"/>
      <c r="O14" s="2"/>
      <c r="P14" s="2"/>
      <c r="Q14" s="2"/>
      <c r="R14" s="2"/>
    </row>
    <row r="15" spans="1:18" x14ac:dyDescent="0.25">
      <c r="B15" t="s">
        <v>21</v>
      </c>
      <c r="C15" s="2">
        <f>C13-C14</f>
        <v>3357.8779999999997</v>
      </c>
      <c r="D15" s="2">
        <f>D13-D14</f>
        <v>3513.8310000000001</v>
      </c>
      <c r="E15" s="2">
        <f t="shared" ref="E15:L15" si="1">E13-E14</f>
        <v>3610.8899999999994</v>
      </c>
      <c r="F15" s="2">
        <f t="shared" si="1"/>
        <v>3525.5150000000003</v>
      </c>
      <c r="G15" s="2">
        <f t="shared" si="1"/>
        <v>4393.3670000000002</v>
      </c>
      <c r="H15" s="2">
        <f t="shared" si="1"/>
        <v>4385.1669999999995</v>
      </c>
      <c r="I15" s="2">
        <f t="shared" si="1"/>
        <v>4704.8189999999995</v>
      </c>
      <c r="J15" s="2">
        <f t="shared" si="1"/>
        <v>4479.6360000000004</v>
      </c>
      <c r="K15" s="2">
        <f t="shared" si="1"/>
        <v>5279.8530000000001</v>
      </c>
      <c r="L15" s="2">
        <f t="shared" si="1"/>
        <v>5753.8549999999996</v>
      </c>
      <c r="M15" s="2"/>
      <c r="N15" s="2"/>
      <c r="O15" s="2"/>
      <c r="P15" s="2"/>
      <c r="Q15" s="2"/>
      <c r="R15" s="2"/>
    </row>
    <row r="16" spans="1:18" x14ac:dyDescent="0.25">
      <c r="B16" t="s">
        <v>23</v>
      </c>
      <c r="C16" s="2">
        <v>555.36199999999997</v>
      </c>
      <c r="D16" s="2">
        <v>627.16800000000001</v>
      </c>
      <c r="E16" s="2">
        <v>558.73599999999999</v>
      </c>
      <c r="F16" s="2">
        <v>916.61699999999996</v>
      </c>
      <c r="G16" s="2">
        <v>654.34</v>
      </c>
      <c r="H16" s="2">
        <v>644.08399999999995</v>
      </c>
      <c r="I16" s="2">
        <v>642.92600000000004</v>
      </c>
      <c r="J16" s="2">
        <v>976.20399999999995</v>
      </c>
      <c r="K16" s="2">
        <v>688.37</v>
      </c>
      <c r="L16" s="2">
        <v>713.26499999999999</v>
      </c>
      <c r="M16" s="2"/>
      <c r="N16" s="2"/>
      <c r="O16" s="2"/>
      <c r="P16" s="2"/>
      <c r="Q16" s="2"/>
      <c r="R16" s="2"/>
    </row>
    <row r="17" spans="2:18" x14ac:dyDescent="0.25">
      <c r="B17" t="s">
        <v>22</v>
      </c>
      <c r="C17" s="2">
        <v>687.27499999999998</v>
      </c>
      <c r="D17" s="2">
        <v>657.98299999999995</v>
      </c>
      <c r="E17" s="2">
        <v>657.15899999999999</v>
      </c>
      <c r="F17" s="2">
        <v>673.34100000000001</v>
      </c>
      <c r="G17" s="2">
        <v>702.47299999999996</v>
      </c>
      <c r="H17" s="2">
        <v>711.25400000000002</v>
      </c>
      <c r="I17" s="2">
        <v>735.06299999999999</v>
      </c>
      <c r="J17" s="2">
        <v>776.505</v>
      </c>
      <c r="K17" s="2">
        <v>822.82299999999998</v>
      </c>
      <c r="L17" s="2">
        <v>824.68299999999999</v>
      </c>
      <c r="M17" s="2"/>
      <c r="N17" s="2"/>
      <c r="O17" s="2"/>
      <c r="P17" s="2"/>
      <c r="Q17" s="2"/>
      <c r="R17" s="2"/>
    </row>
    <row r="18" spans="2:18" x14ac:dyDescent="0.25">
      <c r="B18" t="s">
        <v>24</v>
      </c>
      <c r="C18" s="2">
        <v>400.92399999999998</v>
      </c>
      <c r="D18" s="2">
        <v>401.49700000000001</v>
      </c>
      <c r="E18" s="2">
        <v>478.59100000000001</v>
      </c>
      <c r="F18" s="2">
        <v>439.27300000000002</v>
      </c>
      <c r="G18" s="2">
        <v>404.02</v>
      </c>
      <c r="H18" s="2">
        <v>426.99200000000002</v>
      </c>
      <c r="I18" s="2">
        <v>417.35300000000001</v>
      </c>
      <c r="J18" s="2">
        <v>453.67399999999998</v>
      </c>
      <c r="K18" s="2">
        <v>421.46199999999999</v>
      </c>
      <c r="L18" s="2">
        <v>441.21300000000002</v>
      </c>
      <c r="M18" s="2"/>
      <c r="N18" s="2"/>
      <c r="O18" s="2"/>
      <c r="P18" s="2"/>
      <c r="Q18" s="2"/>
      <c r="R18" s="2"/>
    </row>
    <row r="19" spans="2:18" x14ac:dyDescent="0.25">
      <c r="B19" t="s">
        <v>25</v>
      </c>
      <c r="C19" s="2">
        <f t="shared" ref="C19:G19" si="2">C15-SUM(C16:C18)</f>
        <v>1714.3169999999998</v>
      </c>
      <c r="D19" s="2">
        <f t="shared" si="2"/>
        <v>1827.1830000000002</v>
      </c>
      <c r="E19" s="2">
        <f t="shared" si="2"/>
        <v>1916.4039999999995</v>
      </c>
      <c r="F19" s="2">
        <f t="shared" si="2"/>
        <v>1496.2840000000001</v>
      </c>
      <c r="G19" s="2">
        <f t="shared" si="2"/>
        <v>2632.5340000000001</v>
      </c>
      <c r="H19" s="2">
        <f>H15-SUM(H16:H18)</f>
        <v>2602.8369999999995</v>
      </c>
      <c r="I19" s="2">
        <f t="shared" ref="I19:L19" si="3">I15-SUM(I16:I18)</f>
        <v>2909.4769999999994</v>
      </c>
      <c r="J19" s="2">
        <f t="shared" si="3"/>
        <v>2273.2530000000006</v>
      </c>
      <c r="K19" s="2">
        <f t="shared" si="3"/>
        <v>3347.1980000000003</v>
      </c>
      <c r="L19" s="2">
        <f t="shared" si="3"/>
        <v>3774.6939999999995</v>
      </c>
      <c r="M19" s="2"/>
      <c r="N19" s="2"/>
      <c r="O19" s="2"/>
      <c r="P19" s="2"/>
      <c r="Q19" s="2"/>
      <c r="R19" s="2"/>
    </row>
    <row r="20" spans="2:18" x14ac:dyDescent="0.25">
      <c r="B20" t="s">
        <v>26</v>
      </c>
      <c r="C20" s="2">
        <v>174.239</v>
      </c>
      <c r="D20" s="2">
        <v>174.81200000000001</v>
      </c>
      <c r="E20" s="2">
        <v>175.56299999999999</v>
      </c>
      <c r="F20" s="2">
        <v>175.21199999999999</v>
      </c>
      <c r="G20" s="2">
        <v>173.31399999999999</v>
      </c>
      <c r="H20" s="2">
        <v>167.98599999999999</v>
      </c>
      <c r="I20" s="2">
        <v>184.83</v>
      </c>
      <c r="J20" s="2">
        <v>192.60300000000001</v>
      </c>
      <c r="K20" s="2">
        <v>184.172</v>
      </c>
      <c r="L20" s="2">
        <v>182.649</v>
      </c>
      <c r="M20" s="2"/>
      <c r="N20" s="2"/>
      <c r="O20" s="2"/>
      <c r="P20" s="2"/>
      <c r="Q20" s="2"/>
      <c r="R20" s="2"/>
    </row>
    <row r="21" spans="2:18" x14ac:dyDescent="0.25">
      <c r="B21" t="s">
        <v>27</v>
      </c>
      <c r="C21" s="2">
        <v>71.203999999999994</v>
      </c>
      <c r="D21" s="2">
        <v>26.960999999999999</v>
      </c>
      <c r="E21" s="2">
        <v>168.21799999999999</v>
      </c>
      <c r="F21" s="2">
        <v>-172.74700000000001</v>
      </c>
      <c r="G21" s="2">
        <v>155.35900000000001</v>
      </c>
      <c r="H21" s="2">
        <v>79.004999999999995</v>
      </c>
      <c r="I21" s="2">
        <v>-21.693000000000001</v>
      </c>
      <c r="J21" s="2">
        <v>54.104999999999997</v>
      </c>
      <c r="K21" s="2">
        <v>50.899000000000001</v>
      </c>
      <c r="L21" s="2">
        <v>39.630000000000003</v>
      </c>
      <c r="M21" s="2"/>
      <c r="N21" s="2"/>
      <c r="O21" s="2"/>
      <c r="P21" s="2"/>
      <c r="Q21" s="2"/>
      <c r="R21" s="2"/>
    </row>
    <row r="22" spans="2:18" x14ac:dyDescent="0.25">
      <c r="B22" t="s">
        <v>28</v>
      </c>
      <c r="C22" s="2">
        <f t="shared" ref="C22:G22" si="4">C19-C20+C21</f>
        <v>1611.2819999999997</v>
      </c>
      <c r="D22" s="2">
        <f t="shared" si="4"/>
        <v>1679.3320000000001</v>
      </c>
      <c r="E22" s="2">
        <f t="shared" si="4"/>
        <v>1909.0589999999995</v>
      </c>
      <c r="F22" s="2">
        <f t="shared" si="4"/>
        <v>1148.325</v>
      </c>
      <c r="G22" s="2">
        <f t="shared" si="4"/>
        <v>2614.5790000000002</v>
      </c>
      <c r="H22" s="2">
        <f>H19-H20+H21</f>
        <v>2513.8559999999998</v>
      </c>
      <c r="I22" s="2">
        <f t="shared" ref="I22:L22" si="5">I19-I20+I21</f>
        <v>2702.9539999999993</v>
      </c>
      <c r="J22" s="2">
        <f t="shared" si="5"/>
        <v>2134.7550000000006</v>
      </c>
      <c r="K22" s="2">
        <f t="shared" si="5"/>
        <v>3213.9250000000002</v>
      </c>
      <c r="L22" s="2">
        <f t="shared" si="5"/>
        <v>3631.6749999999997</v>
      </c>
      <c r="M22" s="2"/>
      <c r="N22" s="2"/>
      <c r="O22" s="2"/>
      <c r="P22" s="2"/>
      <c r="Q22" s="2"/>
      <c r="R22" s="2"/>
    </row>
    <row r="23" spans="2:18" x14ac:dyDescent="0.25">
      <c r="B23" t="s">
        <v>29</v>
      </c>
      <c r="C23" s="2">
        <v>163.75399999999999</v>
      </c>
      <c r="D23" s="2">
        <v>191.72200000000001</v>
      </c>
      <c r="E23" s="2">
        <v>231.62700000000001</v>
      </c>
      <c r="F23" s="2">
        <v>210.31200000000001</v>
      </c>
      <c r="G23" s="2">
        <v>282.37</v>
      </c>
      <c r="H23" s="2">
        <v>366.55</v>
      </c>
      <c r="I23" s="2">
        <v>339.44499999999999</v>
      </c>
      <c r="J23" s="2">
        <v>265.661</v>
      </c>
      <c r="K23" s="2">
        <v>323.375</v>
      </c>
      <c r="L23" s="2">
        <v>506.262</v>
      </c>
      <c r="M23" s="2"/>
      <c r="N23" s="2"/>
      <c r="O23" s="2"/>
      <c r="P23" s="2"/>
      <c r="Q23" s="2"/>
      <c r="R23" s="2"/>
    </row>
    <row r="24" spans="2:18" x14ac:dyDescent="0.25">
      <c r="B24" t="s">
        <v>30</v>
      </c>
      <c r="C24" s="2">
        <f t="shared" ref="C24:G24" si="6">C22-C23</f>
        <v>1447.5279999999998</v>
      </c>
      <c r="D24" s="2">
        <f t="shared" si="6"/>
        <v>1487.6100000000001</v>
      </c>
      <c r="E24" s="2">
        <f t="shared" si="6"/>
        <v>1677.4319999999996</v>
      </c>
      <c r="F24" s="2">
        <f t="shared" si="6"/>
        <v>938.01300000000003</v>
      </c>
      <c r="G24" s="2">
        <f t="shared" si="6"/>
        <v>2332.2090000000003</v>
      </c>
      <c r="H24" s="2">
        <f>H22-H23</f>
        <v>2147.3059999999996</v>
      </c>
      <c r="I24" s="2">
        <f t="shared" ref="I24:K24" si="7">I22-I23</f>
        <v>2363.5089999999991</v>
      </c>
      <c r="J24" s="2">
        <f t="shared" si="7"/>
        <v>1869.0940000000005</v>
      </c>
      <c r="K24" s="2">
        <f t="shared" si="7"/>
        <v>2890.55</v>
      </c>
      <c r="L24" s="2">
        <f>+L22-L23</f>
        <v>3125.4129999999996</v>
      </c>
      <c r="M24" s="2"/>
      <c r="N24" s="2"/>
      <c r="O24" s="2"/>
      <c r="P24" s="2"/>
      <c r="Q24" s="2"/>
      <c r="R24" s="2"/>
    </row>
    <row r="25" spans="2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x14ac:dyDescent="0.25">
      <c r="B26" t="s">
        <v>31</v>
      </c>
      <c r="C26" s="7">
        <f t="shared" ref="C26:G26" si="8">C24/C27</f>
        <v>3.2510892903666297</v>
      </c>
      <c r="D26" s="7">
        <f t="shared" si="8"/>
        <v>3.3513712008398651</v>
      </c>
      <c r="E26" s="7">
        <f t="shared" si="8"/>
        <v>3.7990745962399517</v>
      </c>
      <c r="F26" s="7">
        <f t="shared" si="8"/>
        <v>2.1517859805516113</v>
      </c>
      <c r="G26" s="7">
        <f t="shared" si="8"/>
        <v>5.3975074637228362</v>
      </c>
      <c r="H26" s="7">
        <f>H24/H27</f>
        <v>4.9929801309104427</v>
      </c>
      <c r="I26" s="7">
        <f t="shared" ref="I26:L26" si="9">I24/I27</f>
        <v>5.519135342647445</v>
      </c>
      <c r="J26" s="7">
        <f t="shared" si="9"/>
        <v>4.3699417370404676</v>
      </c>
      <c r="K26" s="7">
        <f t="shared" si="9"/>
        <v>6.7651602031502334</v>
      </c>
      <c r="L26" s="7">
        <f t="shared" si="9"/>
        <v>7.3502637514081233</v>
      </c>
      <c r="M26" s="2"/>
      <c r="N26" s="2"/>
      <c r="O26" s="2"/>
      <c r="P26" s="2"/>
      <c r="Q26" s="2"/>
      <c r="R26" s="2"/>
    </row>
    <row r="27" spans="2:18" x14ac:dyDescent="0.25">
      <c r="B27" t="s">
        <v>4</v>
      </c>
      <c r="C27" s="2">
        <v>445.24400000000003</v>
      </c>
      <c r="D27" s="2">
        <v>443.88099999999997</v>
      </c>
      <c r="E27" s="2">
        <v>441.53699999999998</v>
      </c>
      <c r="F27" s="2">
        <v>435.923</v>
      </c>
      <c r="G27" s="2">
        <v>432.09</v>
      </c>
      <c r="H27" s="2">
        <v>430.065</v>
      </c>
      <c r="I27" s="2">
        <v>428.23899999999998</v>
      </c>
      <c r="J27" s="2">
        <v>427.71600000000001</v>
      </c>
      <c r="K27" s="2">
        <v>427.27</v>
      </c>
      <c r="L27" s="2">
        <v>425.21100000000001</v>
      </c>
      <c r="M27" s="2"/>
      <c r="N27" s="2"/>
      <c r="O27" s="2"/>
      <c r="P27" s="2"/>
      <c r="Q27" s="2"/>
      <c r="R27" s="2"/>
    </row>
    <row r="28" spans="2:18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 x14ac:dyDescent="0.25">
      <c r="B29" s="1" t="s">
        <v>42</v>
      </c>
      <c r="C29" s="6"/>
      <c r="D29" s="6"/>
      <c r="E29" s="6"/>
      <c r="F29" s="6"/>
      <c r="G29" s="25">
        <f t="shared" ref="G29" si="10">G13/C13-1</f>
        <v>0.14812676047536844</v>
      </c>
      <c r="H29" s="25">
        <f>H13/D13-1</f>
        <v>0.16757769135396372</v>
      </c>
      <c r="I29" s="25">
        <f t="shared" ref="I29:L29" si="11">I13/E13-1</f>
        <v>0.15020895216250496</v>
      </c>
      <c r="J29" s="25">
        <f t="shared" si="11"/>
        <v>0.16008151250990599</v>
      </c>
      <c r="K29" s="25">
        <f t="shared" si="11"/>
        <v>0.12513393181109955</v>
      </c>
      <c r="L29" s="25">
        <f t="shared" si="11"/>
        <v>0.15899222851858563</v>
      </c>
      <c r="M29" s="2"/>
      <c r="N29" s="2"/>
      <c r="O29" s="2"/>
      <c r="P29" s="2"/>
      <c r="Q29" s="2"/>
      <c r="R29" s="2"/>
    </row>
    <row r="30" spans="2:18" x14ac:dyDescent="0.25">
      <c r="B30" t="s">
        <v>43</v>
      </c>
      <c r="C30" s="2"/>
      <c r="D30" s="2"/>
      <c r="E30" s="2"/>
      <c r="F30" s="2"/>
      <c r="G30" s="8">
        <f t="shared" ref="G30" si="12">G11/C11-1</f>
        <v>0.15958846957823281</v>
      </c>
      <c r="H30" s="8">
        <f>H11/D11-1</f>
        <v>0.16467553169176563</v>
      </c>
      <c r="I30" s="8">
        <f t="shared" ref="I30:J30" si="13">I11/E11-1</f>
        <v>0.14390681076094536</v>
      </c>
      <c r="J30" s="8">
        <f t="shared" si="13"/>
        <v>0.15886737359766423</v>
      </c>
      <c r="K30" s="26" t="s">
        <v>74</v>
      </c>
      <c r="L30" s="26" t="s">
        <v>74</v>
      </c>
      <c r="M30" s="2"/>
      <c r="N30" s="2"/>
      <c r="O30" s="2"/>
      <c r="P30" s="2"/>
      <c r="Q30" s="2"/>
      <c r="R30" s="2"/>
    </row>
    <row r="31" spans="2:18" x14ac:dyDescent="0.25">
      <c r="B31" t="s">
        <v>44</v>
      </c>
      <c r="C31" s="8">
        <f t="shared" ref="C31:G31" si="14">C15/C13</f>
        <v>0.41142887529417066</v>
      </c>
      <c r="D31" s="8">
        <f t="shared" si="14"/>
        <v>0.42918062985591954</v>
      </c>
      <c r="E31" s="8">
        <f t="shared" si="14"/>
        <v>0.42273827547500087</v>
      </c>
      <c r="F31" s="8">
        <f t="shared" si="14"/>
        <v>0.39912996716857246</v>
      </c>
      <c r="G31" s="8">
        <f t="shared" si="14"/>
        <v>0.46885386385271127</v>
      </c>
      <c r="H31" s="8">
        <f>H15/H13</f>
        <v>0.45873258634775937</v>
      </c>
      <c r="I31" s="8">
        <f t="shared" ref="I31:J31" si="15">I15/I13</f>
        <v>0.47887646069301021</v>
      </c>
      <c r="J31" s="8">
        <f t="shared" si="15"/>
        <v>0.43716560944666738</v>
      </c>
      <c r="K31" s="8">
        <f t="shared" ref="K31:L31" si="16">K15/K13</f>
        <v>0.50079227923740877</v>
      </c>
      <c r="L31" s="8">
        <f t="shared" si="16"/>
        <v>0.51934008390162223</v>
      </c>
      <c r="M31" s="2"/>
      <c r="N31" s="2"/>
      <c r="O31" s="2"/>
      <c r="P31" s="2"/>
      <c r="Q31" s="2"/>
      <c r="R31" s="2"/>
    </row>
    <row r="32" spans="2:18" x14ac:dyDescent="0.25">
      <c r="B32" t="s">
        <v>45</v>
      </c>
      <c r="C32" s="8">
        <f t="shared" ref="C32:G32" si="17">C19/C13</f>
        <v>0.21004917844176493</v>
      </c>
      <c r="D32" s="8">
        <f t="shared" si="17"/>
        <v>0.2231728136048742</v>
      </c>
      <c r="E32" s="8">
        <f t="shared" si="17"/>
        <v>0.22435945766096266</v>
      </c>
      <c r="F32" s="8">
        <f t="shared" si="17"/>
        <v>0.169397033850334</v>
      </c>
      <c r="G32" s="8">
        <f t="shared" si="17"/>
        <v>0.28094027601692129</v>
      </c>
      <c r="H32" s="8">
        <f>H19/H13</f>
        <v>0.27228293673915793</v>
      </c>
      <c r="I32" s="8">
        <f t="shared" ref="I32:J32" si="18">I19/I13</f>
        <v>0.29613892654057833</v>
      </c>
      <c r="J32" s="8">
        <f t="shared" si="18"/>
        <v>0.22184571093978731</v>
      </c>
      <c r="K32" s="8">
        <f t="shared" ref="K32:L32" si="19">K19/K13</f>
        <v>0.31748060324385852</v>
      </c>
      <c r="L32" s="8">
        <f t="shared" si="19"/>
        <v>0.34070199868834888</v>
      </c>
      <c r="M32" s="2"/>
      <c r="N32" s="2"/>
      <c r="O32" s="2"/>
      <c r="P32" s="2"/>
      <c r="Q32" s="2"/>
      <c r="R32" s="2"/>
    </row>
    <row r="33" spans="2:18" x14ac:dyDescent="0.25">
      <c r="B33" t="s">
        <v>46</v>
      </c>
      <c r="C33" s="8">
        <f t="shared" ref="C33:G33" si="20">C23/C22</f>
        <v>0.10162963404295464</v>
      </c>
      <c r="D33" s="8">
        <f t="shared" si="20"/>
        <v>0.11416563252531363</v>
      </c>
      <c r="E33" s="8">
        <f t="shared" si="20"/>
        <v>0.12133045652334479</v>
      </c>
      <c r="F33" s="8">
        <f t="shared" si="20"/>
        <v>0.18314675723336163</v>
      </c>
      <c r="G33" s="8">
        <f t="shared" si="20"/>
        <v>0.10799826664254551</v>
      </c>
      <c r="H33" s="8">
        <f>H23/H22</f>
        <v>0.14581185238931746</v>
      </c>
      <c r="I33" s="8">
        <f t="shared" ref="I33:J33" si="21">I23/I22</f>
        <v>0.12558297329514304</v>
      </c>
      <c r="J33" s="8">
        <f t="shared" si="21"/>
        <v>0.12444566238280268</v>
      </c>
      <c r="K33" s="8">
        <f t="shared" ref="K33:L33" si="22">K23/K22</f>
        <v>0.10061684700171908</v>
      </c>
      <c r="L33" s="8">
        <f t="shared" si="22"/>
        <v>0.13940179118450854</v>
      </c>
      <c r="M33" s="2"/>
      <c r="N33" s="2"/>
      <c r="O33" s="2"/>
      <c r="P33" s="2"/>
      <c r="Q33" s="2"/>
      <c r="R33" s="2"/>
    </row>
    <row r="34" spans="2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2:1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2:1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2:1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2:1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1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3:18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3:18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3:18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3:18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3:18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3:18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3:18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3:18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3:18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3:18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3:18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3:18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3:18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3:18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3:18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3:18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3:18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3:18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3:18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3:18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3:18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3:18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3:18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3:18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3:18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3:18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3:18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3:18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3:18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3:18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3:18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3:18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3:18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3:18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3:18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3:18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3:18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3:18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3:18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3:18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3:18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3:18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3:18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3:18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3:18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3:18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3:18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3:18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3:18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3:18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3:18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3:18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3:18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3:18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3:18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3:18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3:18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3:18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3:18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3:18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3:18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3:18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3:18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3:18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3:18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3:18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3:18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3:18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3:18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3:18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3:18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3:18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3:18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3:18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3:18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3:18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3:18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3:18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3:18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3:18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3:18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3:18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3:18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3:18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3:18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3:18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3:18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3:18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3:18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3:18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3:18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3:18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3:18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3:18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3:18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3:18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3:18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3:18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3:18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3:18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3:18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3:18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3:18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3:18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3:18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3:18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3:18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3:18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3:18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3:18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3:18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3:18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3:18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3:18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3:18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3:18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3:18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3:18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3:18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3:18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3:18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3:18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3:18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3:18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3:18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3:18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3:18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3:18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3:18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3:18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3:18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3:18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3:18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3:18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3:18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3:18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3:18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3:18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3:18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3:18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3:18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3:18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3:18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3:18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3:18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3:18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3:18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3:18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3:18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3:18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3:18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3:18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3:18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3:18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3:18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3:18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3:18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3:18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3:18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3:18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3:18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3:18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3:18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3:18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3:18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3:18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3:18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3:18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3:18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3:18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3:18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3:18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3:18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3:18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3:18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3:18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3:18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3:18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3:18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3:18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3:18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3:18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3:18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3:18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3:18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3:18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3:18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3:18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3:18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3:18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3:18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3:18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3:18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3:18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3:18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3:18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3:18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3:18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3:18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3:18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3:18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3:18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3:18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3:18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3:18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3:18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3:18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3:18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3:18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3:18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3:18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3:18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3:18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3:18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3:18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3:18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3:18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3:18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3:18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3:18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3:18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3:18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3:18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3:18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3:18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3:18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3:18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3:18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3:18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3:18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3:18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3:18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3:18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3:18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3:18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3:18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3:18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3:18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3:18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3:18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3:18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3:18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3:18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3:18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3:18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3:18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3:18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3:18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3:18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3:18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3:18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3:18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3:18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3:18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3:18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3:18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3:18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3:18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3:18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3:18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3:18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3:18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3:18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3:18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</sheetData>
  <hyperlinks>
    <hyperlink ref="A1" location="Main!A1" display="Main" xr:uid="{B784DC28-A0A6-4398-AF85-C72C076B512D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D06B-D06B-4F74-A6A9-713B12E075E8}">
  <dimension ref="A1:F13"/>
  <sheetViews>
    <sheetView tabSelected="1" zoomScale="200" zoomScaleNormal="200" workbookViewId="0">
      <selection activeCell="C2" sqref="C2"/>
    </sheetView>
  </sheetViews>
  <sheetFormatPr defaultRowHeight="15" x14ac:dyDescent="0.25"/>
  <cols>
    <col min="1" max="1" width="5.42578125" bestFit="1" customWidth="1"/>
    <col min="2" max="2" width="18.5703125" bestFit="1" customWidth="1"/>
    <col min="3" max="3" width="12.140625" bestFit="1" customWidth="1"/>
  </cols>
  <sheetData>
    <row r="1" spans="1:6" x14ac:dyDescent="0.25">
      <c r="A1" s="5" t="s">
        <v>11</v>
      </c>
    </row>
    <row r="2" spans="1:6" x14ac:dyDescent="0.25">
      <c r="B2" s="1"/>
    </row>
    <row r="3" spans="1:6" x14ac:dyDescent="0.25">
      <c r="B3" s="23" t="s">
        <v>63</v>
      </c>
      <c r="C3" s="23" t="s">
        <v>61</v>
      </c>
      <c r="D3" s="23" t="s">
        <v>67</v>
      </c>
      <c r="E3" s="23" t="s">
        <v>60</v>
      </c>
      <c r="F3" s="23" t="s">
        <v>12</v>
      </c>
    </row>
    <row r="4" spans="1:6" x14ac:dyDescent="0.25">
      <c r="B4" t="s">
        <v>56</v>
      </c>
      <c r="C4">
        <v>282.7</v>
      </c>
      <c r="D4" s="8">
        <f>+C4/$C$10</f>
        <v>0.333254744783685</v>
      </c>
    </row>
    <row r="5" spans="1:6" x14ac:dyDescent="0.25">
      <c r="B5" t="s">
        <v>57</v>
      </c>
      <c r="C5">
        <v>158.19999999999999</v>
      </c>
      <c r="D5" s="8">
        <f t="shared" ref="D5:D10" si="0">+C5/$C$10</f>
        <v>0.18649062831545443</v>
      </c>
    </row>
    <row r="6" spans="1:6" x14ac:dyDescent="0.25">
      <c r="B6" t="s">
        <v>58</v>
      </c>
      <c r="C6">
        <v>71.900000000000006</v>
      </c>
      <c r="D6" s="8">
        <f t="shared" si="0"/>
        <v>8.4757750795709075E-2</v>
      </c>
    </row>
    <row r="7" spans="1:6" x14ac:dyDescent="0.25">
      <c r="B7" t="s">
        <v>65</v>
      </c>
      <c r="C7">
        <v>110.5</v>
      </c>
      <c r="D7" s="8">
        <f t="shared" si="0"/>
        <v>0.13026052104208419</v>
      </c>
    </row>
    <row r="8" spans="1:6" x14ac:dyDescent="0.25">
      <c r="B8" t="s">
        <v>62</v>
      </c>
      <c r="C8">
        <v>25</v>
      </c>
      <c r="D8" s="8">
        <f t="shared" si="0"/>
        <v>2.9470706118118591E-2</v>
      </c>
    </row>
    <row r="9" spans="1:6" x14ac:dyDescent="0.25">
      <c r="B9" s="20" t="s">
        <v>66</v>
      </c>
      <c r="C9" s="20">
        <v>200</v>
      </c>
      <c r="D9" s="24">
        <f t="shared" si="0"/>
        <v>0.23576564894494872</v>
      </c>
      <c r="E9" s="20"/>
      <c r="F9" s="20"/>
    </row>
    <row r="10" spans="1:6" x14ac:dyDescent="0.25">
      <c r="B10" s="1" t="s">
        <v>68</v>
      </c>
      <c r="C10" s="1">
        <f>+SUM(C4:C9)</f>
        <v>848.3</v>
      </c>
      <c r="D10" s="25">
        <f t="shared" si="0"/>
        <v>1</v>
      </c>
      <c r="E10" s="1"/>
      <c r="F10" s="1"/>
    </row>
    <row r="12" spans="1:6" x14ac:dyDescent="0.25">
      <c r="B12" s="22" t="s">
        <v>64</v>
      </c>
    </row>
    <row r="13" spans="1:6" x14ac:dyDescent="0.25">
      <c r="B13" t="s">
        <v>59</v>
      </c>
      <c r="C13">
        <v>252</v>
      </c>
    </row>
  </sheetData>
  <hyperlinks>
    <hyperlink ref="A1" location="Main!A1" display="Main" xr:uid="{CD919E26-85B8-449C-BC18-FF6FB9182236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2024-09-30T07:35:24Z</dcterms:created>
  <dcterms:modified xsi:type="dcterms:W3CDTF">2025-08-19T12:50:02Z</dcterms:modified>
</cp:coreProperties>
</file>