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5FA2572-5453-4469-9C46-A0072EA1C20B}" xr6:coauthVersionLast="47" xr6:coauthVersionMax="47" xr10:uidLastSave="{00000000-0000-0000-0000-000000000000}"/>
  <bookViews>
    <workbookView xWindow="19095" yWindow="0" windowWidth="19410" windowHeight="20925" activeTab="1" xr2:uid="{687E883E-D8F9-46A8-A179-2B33B0EFA8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P32" i="2"/>
  <c r="O32" i="2"/>
  <c r="R32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J35" i="2"/>
  <c r="I35" i="2"/>
  <c r="H35" i="2"/>
  <c r="J34" i="2"/>
  <c r="I34" i="2"/>
  <c r="H34" i="2"/>
  <c r="J33" i="2"/>
  <c r="I33" i="2"/>
  <c r="H33" i="2"/>
  <c r="F35" i="2"/>
  <c r="E35" i="2"/>
  <c r="D35" i="2"/>
  <c r="C35" i="2"/>
  <c r="F34" i="2"/>
  <c r="E34" i="2"/>
  <c r="D34" i="2"/>
  <c r="C34" i="2"/>
  <c r="F33" i="2"/>
  <c r="E33" i="2"/>
  <c r="D33" i="2"/>
  <c r="C33" i="2"/>
  <c r="G35" i="2"/>
  <c r="G34" i="2"/>
  <c r="G33" i="2"/>
  <c r="G32" i="2"/>
  <c r="L6" i="1"/>
  <c r="J14" i="2"/>
  <c r="J19" i="2" s="1"/>
  <c r="J22" i="2" s="1"/>
  <c r="J25" i="2" s="1"/>
  <c r="J27" i="2" s="1"/>
  <c r="J29" i="2" s="1"/>
  <c r="I14" i="2"/>
  <c r="I19" i="2" s="1"/>
  <c r="I22" i="2" s="1"/>
  <c r="I25" i="2" s="1"/>
  <c r="I27" i="2" s="1"/>
  <c r="I29" i="2" s="1"/>
  <c r="H14" i="2"/>
  <c r="H19" i="2" s="1"/>
  <c r="H22" i="2" s="1"/>
  <c r="H25" i="2" s="1"/>
  <c r="H27" i="2" s="1"/>
  <c r="H29" i="2" s="1"/>
  <c r="G14" i="2"/>
  <c r="G19" i="2" s="1"/>
  <c r="G22" i="2" s="1"/>
  <c r="G25" i="2" s="1"/>
  <c r="G27" i="2" s="1"/>
  <c r="G29" i="2" s="1"/>
  <c r="F14" i="2"/>
  <c r="F19" i="2" s="1"/>
  <c r="F22" i="2" s="1"/>
  <c r="F25" i="2" s="1"/>
  <c r="F27" i="2" s="1"/>
  <c r="F29" i="2" s="1"/>
  <c r="E14" i="2"/>
  <c r="E19" i="2" s="1"/>
  <c r="E22" i="2" s="1"/>
  <c r="E25" i="2" s="1"/>
  <c r="E27" i="2" s="1"/>
  <c r="E29" i="2" s="1"/>
  <c r="D14" i="2"/>
  <c r="D19" i="2" s="1"/>
  <c r="D22" i="2" s="1"/>
  <c r="D25" i="2" s="1"/>
  <c r="D27" i="2" s="1"/>
  <c r="D29" i="2" s="1"/>
  <c r="C14" i="2"/>
  <c r="C19" i="2" s="1"/>
  <c r="C22" i="2" s="1"/>
  <c r="C25" i="2" s="1"/>
  <c r="C27" i="2" s="1"/>
  <c r="C29" i="2" s="1"/>
  <c r="R63" i="2"/>
  <c r="Q63" i="2"/>
  <c r="P63" i="2"/>
  <c r="Q56" i="2"/>
  <c r="P56" i="2"/>
  <c r="O56" i="2"/>
  <c r="N56" i="2"/>
  <c r="Q51" i="2"/>
  <c r="P51" i="2"/>
  <c r="O51" i="2"/>
  <c r="N51" i="2"/>
  <c r="M51" i="2"/>
  <c r="R56" i="2"/>
  <c r="R51" i="2"/>
  <c r="Q42" i="2"/>
  <c r="P42" i="2"/>
  <c r="O42" i="2"/>
  <c r="N42" i="2"/>
  <c r="M42" i="2"/>
  <c r="Q47" i="2"/>
  <c r="P47" i="2"/>
  <c r="O47" i="2"/>
  <c r="N47" i="2"/>
  <c r="M47" i="2"/>
  <c r="L48" i="2"/>
  <c r="R47" i="2"/>
  <c r="R42" i="2"/>
  <c r="N29" i="2"/>
  <c r="M29" i="2"/>
  <c r="O14" i="2"/>
  <c r="O19" i="2" s="1"/>
  <c r="O22" i="2" s="1"/>
  <c r="O25" i="2" s="1"/>
  <c r="O27" i="2" s="1"/>
  <c r="O29" i="2" s="1"/>
  <c r="N14" i="2"/>
  <c r="M14" i="2"/>
  <c r="L14" i="2"/>
  <c r="Q12" i="2"/>
  <c r="Q14" i="2" s="1"/>
  <c r="Q19" i="2" s="1"/>
  <c r="Q22" i="2" s="1"/>
  <c r="Q25" i="2" s="1"/>
  <c r="Q27" i="2" s="1"/>
  <c r="Q29" i="2" s="1"/>
  <c r="P12" i="2"/>
  <c r="P14" i="2" s="1"/>
  <c r="P19" i="2" s="1"/>
  <c r="P22" i="2" s="1"/>
  <c r="P25" i="2" s="1"/>
  <c r="P27" i="2" s="1"/>
  <c r="P29" i="2" s="1"/>
  <c r="R12" i="2"/>
  <c r="R14" i="2" s="1"/>
  <c r="R19" i="2" s="1"/>
  <c r="R22" i="2" s="1"/>
  <c r="R25" i="2" s="1"/>
  <c r="R27" i="2" s="1"/>
  <c r="R29" i="2" s="1"/>
  <c r="L4" i="1"/>
  <c r="L7" i="1" l="1"/>
  <c r="P57" i="2"/>
  <c r="P59" i="2" s="1"/>
  <c r="N57" i="2"/>
  <c r="N59" i="2" s="1"/>
  <c r="O57" i="2"/>
  <c r="O59" i="2" s="1"/>
  <c r="N48" i="2"/>
  <c r="Q57" i="2"/>
  <c r="Q59" i="2" s="1"/>
  <c r="P48" i="2"/>
  <c r="R57" i="2"/>
  <c r="R59" i="2" s="1"/>
  <c r="R48" i="2"/>
  <c r="O48" i="2"/>
  <c r="M48" i="2"/>
  <c r="Q48" i="2"/>
</calcChain>
</file>

<file path=xl/sharedStrings.xml><?xml version="1.0" encoding="utf-8"?>
<sst xmlns="http://schemas.openxmlformats.org/spreadsheetml/2006/main" count="91" uniqueCount="83">
  <si>
    <t xml:space="preserve">Union Pacific Corporation 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</si>
  <si>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</si>
  <si>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</si>
  <si>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</si>
  <si>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</si>
  <si>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</si>
  <si>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</si>
  <si>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</si>
  <si>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</si>
  <si>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</si>
  <si>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FY18</t>
  </si>
  <si>
    <t>FY19</t>
  </si>
  <si>
    <t>FY20</t>
  </si>
  <si>
    <t>FY21</t>
  </si>
  <si>
    <t>FY22</t>
  </si>
  <si>
    <t>FY23</t>
  </si>
  <si>
    <t>FY24</t>
  </si>
  <si>
    <t>connects 23 states in the western 2/3 of the US by rail</t>
  </si>
  <si>
    <t>Connects with Canada and Mexico rail system</t>
  </si>
  <si>
    <t>incorp.</t>
  </si>
  <si>
    <t>founded</t>
  </si>
  <si>
    <t>Segments</t>
  </si>
  <si>
    <t xml:space="preserve">Premiun </t>
  </si>
  <si>
    <t>Bulk</t>
  </si>
  <si>
    <t>Industrial</t>
  </si>
  <si>
    <t>Route in Miles</t>
  </si>
  <si>
    <t>Total Miles</t>
  </si>
  <si>
    <t>Total Locomotices</t>
  </si>
  <si>
    <t>Containers</t>
  </si>
  <si>
    <t>Bulk Revenue</t>
  </si>
  <si>
    <t>Insustrial Revenue</t>
  </si>
  <si>
    <t>Premium Revenue</t>
  </si>
  <si>
    <t>Revenue</t>
  </si>
  <si>
    <t>Freight Revenue</t>
  </si>
  <si>
    <t>Other Revenues</t>
  </si>
  <si>
    <t>Services &amp; Material</t>
  </si>
  <si>
    <t>Compensations &amp; Benefit</t>
  </si>
  <si>
    <t>Fuel</t>
  </si>
  <si>
    <t>Depreciation</t>
  </si>
  <si>
    <t>Gross Profit</t>
  </si>
  <si>
    <t>Equipment &amp; rents</t>
  </si>
  <si>
    <t>Other</t>
  </si>
  <si>
    <t>Operating Profit</t>
  </si>
  <si>
    <t>Other Income</t>
  </si>
  <si>
    <t>Interest Expense</t>
  </si>
  <si>
    <t>Pretax Income</t>
  </si>
  <si>
    <t>Tax Expense</t>
  </si>
  <si>
    <t>Net Income</t>
  </si>
  <si>
    <t>EPS</t>
  </si>
  <si>
    <t>Cash &amp; Cash Equivalents</t>
  </si>
  <si>
    <t>Short-term investments</t>
  </si>
  <si>
    <t>Accounts Receivable</t>
  </si>
  <si>
    <t>Materials &amp; supplies</t>
  </si>
  <si>
    <t>Current Assets</t>
  </si>
  <si>
    <t>Investments</t>
  </si>
  <si>
    <t>PP&amp;E</t>
  </si>
  <si>
    <t>Lease</t>
  </si>
  <si>
    <t>Non-Current Assets</t>
  </si>
  <si>
    <t>Total Assets</t>
  </si>
  <si>
    <t>Accounts Payables</t>
  </si>
  <si>
    <t>Short-term debt</t>
  </si>
  <si>
    <t>Current Liabilties</t>
  </si>
  <si>
    <t>Operating Leaes Liabilties</t>
  </si>
  <si>
    <t>Deferred Income Tax</t>
  </si>
  <si>
    <t>Non-Current Liabilties</t>
  </si>
  <si>
    <t>Total Liabilities</t>
  </si>
  <si>
    <t>Equity</t>
  </si>
  <si>
    <t>Liabilities &amp; Equity</t>
  </si>
  <si>
    <t>CFFO</t>
  </si>
  <si>
    <t>FCF</t>
  </si>
  <si>
    <t>CapEx</t>
  </si>
  <si>
    <t>Q125</t>
  </si>
  <si>
    <t>Q124</t>
  </si>
  <si>
    <t>Q224</t>
  </si>
  <si>
    <t>Q324</t>
  </si>
  <si>
    <t>Q225</t>
  </si>
  <si>
    <t>Q325</t>
  </si>
  <si>
    <t>Q425</t>
  </si>
  <si>
    <t>GTMs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</si>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</sst>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233363</xdr:colOff>
      <xdr:row>9</xdr:row>
      <xdr:rowOff>176214</xdr:rowOff>
    </xdr:from>
    <xdr:to>
      <xdr:col>5</xdr:col>
      <xdr:colOff>109538</xdr:colOff>
      <xdr:row>21</xdr:row>
      <xdr:rowOff>54962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7630F2-1CB9-DABE-B43E-3E294A90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3" y="1890714"/>
          <a:ext cx="2638425" cy="2164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6707-0E48-4552-8AAA-0F3D3C68AEDC}">
  <dimension ref="A1:M10"/>
  <sheetViews>
    <sheetView topLeftCell="E1" zoomScale="200" zoomScaleNormal="200" workbookViewId="0">
      <selection activeCell="L7" sqref="L7"/>
    </sheetView>
  </sheetViews>
  <sheetFormatPr defaultRowHeight="15" x14ac:dyDescent="0.25"/>
  <cols>
    <col min="1" max="1" width="4.85546875" customWidth="1"/>
  </cols>
  <sheetData>
    <row r="1" spans="1:13" x14ac:dyDescent="0.25">
      <c r="A1" s="1" t="s">
        <v>0</v>
      </c>
    </row>
    <row r="2" spans="1:13" x14ac:dyDescent="0.25">
      <c r="A2" t="s">
        <v>1</v>
      </c>
      <c r="K2" t="s">
        <v>2</v>
      </c>
      <c r="L2">
        <v>225.5</v>
      </c>
    </row>
    <row r="3" spans="1:13" x14ac:dyDescent="0.25">
      <c r="K3" t="s">
        <v>3</v>
      </c>
      <c r="L3" s="2">
        <v>597.47560999999996</v>
      </c>
      <c r="M3" s="3" t="s">
        <v>71</v>
      </c>
    </row>
    <row r="4" spans="1:13" x14ac:dyDescent="0.25">
      <c r="B4" t="s">
        <v>21</v>
      </c>
      <c r="K4" t="s">
        <v>4</v>
      </c>
      <c r="L4" s="2">
        <f>+L2*L3</f>
        <v>134730.75005499998</v>
      </c>
    </row>
    <row r="5" spans="1:13" x14ac:dyDescent="0.25">
      <c r="B5" t="s">
        <v>22</v>
      </c>
      <c r="K5" t="s">
        <v>5</v>
      </c>
      <c r="L5" s="2">
        <v>1411</v>
      </c>
      <c r="M5" s="3" t="s">
        <v>71</v>
      </c>
    </row>
    <row r="6" spans="1:13" x14ac:dyDescent="0.25">
      <c r="B6" t="s">
        <v>23</v>
      </c>
      <c r="K6" t="s">
        <v>6</v>
      </c>
      <c r="L6" s="2">
        <f>2227+30615</f>
        <v>32842</v>
      </c>
      <c r="M6" s="3" t="s">
        <v>71</v>
      </c>
    </row>
    <row r="7" spans="1:13" x14ac:dyDescent="0.25">
      <c r="B7" t="s">
        <v>24</v>
      </c>
      <c r="K7" t="s">
        <v>7</v>
      </c>
      <c r="L7" s="2">
        <f>+L4-L5+L6</f>
        <v>166161.75005499998</v>
      </c>
    </row>
    <row r="9" spans="1:13" x14ac:dyDescent="0.25">
      <c r="B9" t="s">
        <v>17</v>
      </c>
      <c r="K9" t="s">
        <v>19</v>
      </c>
      <c r="L9">
        <v>1969</v>
      </c>
    </row>
    <row r="10" spans="1:13" x14ac:dyDescent="0.25">
      <c r="B10" t="s">
        <v>18</v>
      </c>
      <c r="K10" t="s">
        <v>20</v>
      </c>
      <c r="L10">
        <v>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8B1-BC2C-49A5-87B1-14861A82512D}">
  <dimension ref="A1:AQ633"/>
  <sheetViews>
    <sheetView tabSelected="1"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R32" sqref="O32:R32"/>
    </sheetView>
  </sheetViews>
  <sheetFormatPr defaultRowHeight="15" x14ac:dyDescent="0.25"/>
  <cols>
    <col min="1" max="1" width="5.42578125" bestFit="1" customWidth="1"/>
    <col min="2" max="2" width="32.28515625" customWidth="1"/>
  </cols>
  <sheetData>
    <row r="1" spans="1:43" x14ac:dyDescent="0.25">
      <c r="A1" s="4" t="s">
        <v>9</v>
      </c>
    </row>
    <row r="2" spans="1:43" x14ac:dyDescent="0.25">
      <c r="C2" s="3" t="s">
        <v>72</v>
      </c>
      <c r="D2" s="3" t="s">
        <v>73</v>
      </c>
      <c r="E2" s="3" t="s">
        <v>74</v>
      </c>
      <c r="F2" s="3" t="s">
        <v>8</v>
      </c>
      <c r="G2" s="3" t="s">
        <v>71</v>
      </c>
      <c r="H2" s="3" t="s">
        <v>75</v>
      </c>
      <c r="I2" s="3" t="s">
        <v>76</v>
      </c>
      <c r="J2" s="3" t="s">
        <v>77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43" x14ac:dyDescent="0.25">
      <c r="B3" t="s">
        <v>78</v>
      </c>
      <c r="C3" s="3">
        <v>206</v>
      </c>
      <c r="D3" s="3"/>
      <c r="E3" s="3"/>
      <c r="F3" s="3"/>
      <c r="G3" s="3">
        <v>212.8</v>
      </c>
      <c r="H3" s="3"/>
      <c r="I3" s="3"/>
      <c r="J3" s="3"/>
      <c r="L3" s="3"/>
      <c r="M3" s="3"/>
      <c r="N3" s="3"/>
      <c r="O3" s="3"/>
      <c r="P3" s="3"/>
      <c r="Q3" s="3"/>
      <c r="R3" s="3"/>
    </row>
    <row r="4" spans="1:43" x14ac:dyDescent="0.25">
      <c r="B4" t="s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v>32693</v>
      </c>
      <c r="R4" s="2">
        <v>32880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B5" t="s">
        <v>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52128</v>
      </c>
      <c r="R5" s="2">
        <v>52372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B6" t="s">
        <v>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6106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B7" t="s">
        <v>28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46663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B9" t="s">
        <v>29</v>
      </c>
      <c r="C9" s="2">
        <v>1817</v>
      </c>
      <c r="D9" s="2"/>
      <c r="E9" s="2"/>
      <c r="F9" s="2"/>
      <c r="G9" s="2">
        <v>1836</v>
      </c>
      <c r="H9" s="2"/>
      <c r="I9" s="2"/>
      <c r="J9" s="2"/>
      <c r="K9" s="2"/>
      <c r="L9" s="2"/>
      <c r="M9" s="2"/>
      <c r="N9" s="2"/>
      <c r="O9" s="2"/>
      <c r="P9" s="2">
        <v>7537</v>
      </c>
      <c r="Q9" s="2">
        <v>7358</v>
      </c>
      <c r="R9" s="2">
        <v>7207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B10" t="s">
        <v>30</v>
      </c>
      <c r="C10" s="2">
        <v>2104</v>
      </c>
      <c r="D10" s="2"/>
      <c r="E10" s="2"/>
      <c r="F10" s="2"/>
      <c r="G10" s="2">
        <v>2082</v>
      </c>
      <c r="H10" s="2"/>
      <c r="I10" s="2"/>
      <c r="J10" s="2"/>
      <c r="K10" s="2"/>
      <c r="L10" s="2"/>
      <c r="M10" s="2"/>
      <c r="N10" s="2"/>
      <c r="O10" s="2"/>
      <c r="P10" s="2">
        <v>8205</v>
      </c>
      <c r="Q10" s="2">
        <v>8238</v>
      </c>
      <c r="R10" s="2">
        <v>8440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B11" t="s">
        <v>31</v>
      </c>
      <c r="C11" s="2">
        <v>1695</v>
      </c>
      <c r="D11" s="2"/>
      <c r="E11" s="2"/>
      <c r="F11" s="2"/>
      <c r="G11" s="2">
        <v>1773</v>
      </c>
      <c r="H11" s="2"/>
      <c r="I11" s="2"/>
      <c r="J11" s="2"/>
      <c r="K11" s="2"/>
      <c r="L11" s="2"/>
      <c r="M11" s="2"/>
      <c r="N11" s="2"/>
      <c r="O11" s="2"/>
      <c r="P11" s="2">
        <v>7417</v>
      </c>
      <c r="Q11" s="2">
        <v>6975</v>
      </c>
      <c r="R11" s="2">
        <v>7164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B12" t="s">
        <v>33</v>
      </c>
      <c r="C12" s="2">
        <v>5616</v>
      </c>
      <c r="D12" s="2"/>
      <c r="E12" s="2"/>
      <c r="F12" s="2"/>
      <c r="G12" s="2">
        <v>5691</v>
      </c>
      <c r="H12" s="2"/>
      <c r="I12" s="2"/>
      <c r="J12" s="2"/>
      <c r="K12" s="2"/>
      <c r="L12" s="2"/>
      <c r="M12" s="2"/>
      <c r="N12" s="2"/>
      <c r="O12" s="2"/>
      <c r="P12" s="2">
        <f t="shared" ref="P12:Q12" si="0">+SUM(P9:P11)</f>
        <v>23159</v>
      </c>
      <c r="Q12" s="2">
        <f t="shared" si="0"/>
        <v>22571</v>
      </c>
      <c r="R12" s="2">
        <f>+SUM(R9:R11)</f>
        <v>22811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B13" t="s">
        <v>34</v>
      </c>
      <c r="C13" s="2">
        <v>415</v>
      </c>
      <c r="D13" s="2"/>
      <c r="E13" s="2"/>
      <c r="F13" s="2"/>
      <c r="G13" s="2">
        <v>336</v>
      </c>
      <c r="H13" s="2"/>
      <c r="I13" s="2"/>
      <c r="J13" s="2"/>
      <c r="K13" s="2"/>
      <c r="L13" s="2"/>
      <c r="M13" s="2"/>
      <c r="N13" s="2"/>
      <c r="O13" s="2"/>
      <c r="P13" s="2">
        <v>1716</v>
      </c>
      <c r="Q13" s="2">
        <v>1548</v>
      </c>
      <c r="R13" s="2">
        <v>1439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25">
      <c r="B14" s="1" t="s">
        <v>32</v>
      </c>
      <c r="C14" s="5">
        <f t="shared" ref="C14:J14" si="1">+C12+C13</f>
        <v>6031</v>
      </c>
      <c r="D14" s="5">
        <f t="shared" si="1"/>
        <v>0</v>
      </c>
      <c r="E14" s="5">
        <f t="shared" si="1"/>
        <v>0</v>
      </c>
      <c r="F14" s="5">
        <f t="shared" si="1"/>
        <v>0</v>
      </c>
      <c r="G14" s="5">
        <f t="shared" si="1"/>
        <v>6027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2"/>
      <c r="L14" s="5">
        <f t="shared" ref="L14:Q14" si="2">+L12+L13</f>
        <v>0</v>
      </c>
      <c r="M14" s="5">
        <f t="shared" si="2"/>
        <v>0</v>
      </c>
      <c r="N14" s="5">
        <f t="shared" si="2"/>
        <v>0</v>
      </c>
      <c r="O14" s="5">
        <f t="shared" si="2"/>
        <v>0</v>
      </c>
      <c r="P14" s="5">
        <f t="shared" si="2"/>
        <v>24875</v>
      </c>
      <c r="Q14" s="5">
        <f t="shared" si="2"/>
        <v>24119</v>
      </c>
      <c r="R14" s="5">
        <f>+R12+R13</f>
        <v>24250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25">
      <c r="B15" t="s">
        <v>36</v>
      </c>
      <c r="C15" s="2">
        <v>1223</v>
      </c>
      <c r="D15" s="2"/>
      <c r="E15" s="2"/>
      <c r="F15" s="2"/>
      <c r="G15" s="2">
        <v>1212</v>
      </c>
      <c r="H15" s="2"/>
      <c r="I15" s="2"/>
      <c r="J15" s="2"/>
      <c r="K15" s="2"/>
      <c r="L15" s="2"/>
      <c r="M15" s="2"/>
      <c r="N15" s="2"/>
      <c r="O15" s="2"/>
      <c r="P15" s="2">
        <v>4645</v>
      </c>
      <c r="Q15" s="2">
        <v>4818</v>
      </c>
      <c r="R15" s="2">
        <v>4899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25">
      <c r="B16" t="s">
        <v>35</v>
      </c>
      <c r="C16" s="2">
        <v>613</v>
      </c>
      <c r="D16" s="2"/>
      <c r="E16" s="2"/>
      <c r="F16" s="2"/>
      <c r="G16" s="2">
        <v>631</v>
      </c>
      <c r="H16" s="2"/>
      <c r="I16" s="2"/>
      <c r="J16" s="2"/>
      <c r="K16" s="2"/>
      <c r="L16" s="2"/>
      <c r="M16" s="2"/>
      <c r="N16" s="2"/>
      <c r="O16" s="2"/>
      <c r="P16" s="2">
        <v>2442</v>
      </c>
      <c r="Q16" s="2">
        <v>2616</v>
      </c>
      <c r="R16" s="2">
        <v>2520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B17" t="s">
        <v>37</v>
      </c>
      <c r="C17" s="2">
        <v>658</v>
      </c>
      <c r="D17" s="2"/>
      <c r="E17" s="2"/>
      <c r="F17" s="2"/>
      <c r="G17" s="2">
        <v>603</v>
      </c>
      <c r="H17" s="2"/>
      <c r="I17" s="2"/>
      <c r="J17" s="2"/>
      <c r="K17" s="2"/>
      <c r="L17" s="2"/>
      <c r="M17" s="2"/>
      <c r="N17" s="2"/>
      <c r="O17" s="2"/>
      <c r="P17" s="2">
        <v>3439</v>
      </c>
      <c r="Q17" s="2">
        <v>2891</v>
      </c>
      <c r="R17" s="2">
        <v>2474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B18" t="s">
        <v>38</v>
      </c>
      <c r="C18" s="2">
        <v>594</v>
      </c>
      <c r="D18" s="2"/>
      <c r="E18" s="2"/>
      <c r="F18" s="2"/>
      <c r="G18" s="2">
        <v>610</v>
      </c>
      <c r="H18" s="2"/>
      <c r="I18" s="2"/>
      <c r="J18" s="2"/>
      <c r="K18" s="2"/>
      <c r="L18" s="2"/>
      <c r="M18" s="2"/>
      <c r="N18" s="2"/>
      <c r="O18" s="2"/>
      <c r="P18" s="2">
        <v>2246</v>
      </c>
      <c r="Q18" s="2">
        <v>2318</v>
      </c>
      <c r="R18" s="2">
        <v>2398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B19" t="s">
        <v>39</v>
      </c>
      <c r="C19" s="2">
        <f t="shared" ref="C19:J19" si="3">+C14-SUM(C15:C18)</f>
        <v>2943</v>
      </c>
      <c r="D19" s="2">
        <f t="shared" si="3"/>
        <v>0</v>
      </c>
      <c r="E19" s="2">
        <f t="shared" si="3"/>
        <v>0</v>
      </c>
      <c r="F19" s="2">
        <f t="shared" si="3"/>
        <v>0</v>
      </c>
      <c r="G19" s="2">
        <f t="shared" si="3"/>
        <v>2971</v>
      </c>
      <c r="H19" s="2">
        <f t="shared" si="3"/>
        <v>0</v>
      </c>
      <c r="I19" s="2">
        <f t="shared" si="3"/>
        <v>0</v>
      </c>
      <c r="J19" s="2">
        <f t="shared" si="3"/>
        <v>0</v>
      </c>
      <c r="K19" s="2"/>
      <c r="L19" s="2"/>
      <c r="M19" s="2"/>
      <c r="N19" s="2"/>
      <c r="O19" s="2">
        <f t="shared" ref="O19:Q19" si="4">+O14-SUM(O15:O18)</f>
        <v>0</v>
      </c>
      <c r="P19" s="2">
        <f t="shared" si="4"/>
        <v>12103</v>
      </c>
      <c r="Q19" s="2">
        <f t="shared" si="4"/>
        <v>11476</v>
      </c>
      <c r="R19" s="2">
        <f>+R14-SUM(R15:R18)</f>
        <v>11959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B20" t="s">
        <v>40</v>
      </c>
      <c r="C20" s="2">
        <v>216</v>
      </c>
      <c r="D20" s="2"/>
      <c r="E20" s="2"/>
      <c r="F20" s="2"/>
      <c r="G20" s="2">
        <v>241</v>
      </c>
      <c r="H20" s="2"/>
      <c r="I20" s="2"/>
      <c r="J20" s="2"/>
      <c r="K20" s="2"/>
      <c r="L20" s="2"/>
      <c r="M20" s="2"/>
      <c r="N20" s="2"/>
      <c r="O20" s="2"/>
      <c r="P20" s="2">
        <v>898</v>
      </c>
      <c r="Q20" s="2">
        <v>947</v>
      </c>
      <c r="R20" s="2">
        <v>920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B21" t="s">
        <v>41</v>
      </c>
      <c r="C21" s="2">
        <v>355</v>
      </c>
      <c r="D21" s="2"/>
      <c r="E21" s="2"/>
      <c r="F21" s="2"/>
      <c r="G21" s="2">
        <v>359</v>
      </c>
      <c r="H21" s="2"/>
      <c r="I21" s="2"/>
      <c r="J21" s="2"/>
      <c r="K21" s="2"/>
      <c r="L21" s="2"/>
      <c r="M21" s="2"/>
      <c r="N21" s="2"/>
      <c r="O21" s="2"/>
      <c r="P21" s="2">
        <v>1288</v>
      </c>
      <c r="Q21" s="2">
        <v>1447</v>
      </c>
      <c r="R21" s="2">
        <v>1326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B22" t="s">
        <v>42</v>
      </c>
      <c r="C22" s="2">
        <f t="shared" ref="C22:J22" si="5">+C19-SUM(C20:C21)</f>
        <v>2372</v>
      </c>
      <c r="D22" s="2">
        <f t="shared" si="5"/>
        <v>0</v>
      </c>
      <c r="E22" s="2">
        <f t="shared" si="5"/>
        <v>0</v>
      </c>
      <c r="F22" s="2">
        <f t="shared" si="5"/>
        <v>0</v>
      </c>
      <c r="G22" s="2">
        <f t="shared" si="5"/>
        <v>2371</v>
      </c>
      <c r="H22" s="2">
        <f t="shared" si="5"/>
        <v>0</v>
      </c>
      <c r="I22" s="2">
        <f t="shared" si="5"/>
        <v>0</v>
      </c>
      <c r="J22" s="2">
        <f t="shared" si="5"/>
        <v>0</v>
      </c>
      <c r="K22" s="2"/>
      <c r="L22" s="2"/>
      <c r="M22" s="2"/>
      <c r="N22" s="2"/>
      <c r="O22" s="2">
        <f t="shared" ref="O22:Q22" si="6">+O19-SUM(O20:O21)</f>
        <v>0</v>
      </c>
      <c r="P22" s="2">
        <f t="shared" si="6"/>
        <v>9917</v>
      </c>
      <c r="Q22" s="2">
        <f t="shared" si="6"/>
        <v>9082</v>
      </c>
      <c r="R22" s="2">
        <f>+R19-SUM(R20:R21)</f>
        <v>9713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25">
      <c r="B23" t="s">
        <v>43</v>
      </c>
      <c r="C23" s="2">
        <v>92</v>
      </c>
      <c r="D23" s="2"/>
      <c r="E23" s="2"/>
      <c r="F23" s="2"/>
      <c r="G23" s="2">
        <v>78</v>
      </c>
      <c r="H23" s="2"/>
      <c r="I23" s="2"/>
      <c r="J23" s="2"/>
      <c r="K23" s="2"/>
      <c r="L23" s="2"/>
      <c r="M23" s="2"/>
      <c r="N23" s="2"/>
      <c r="O23" s="2"/>
      <c r="P23" s="2">
        <v>426</v>
      </c>
      <c r="Q23" s="2">
        <v>491</v>
      </c>
      <c r="R23" s="2">
        <v>350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5">
      <c r="B24" t="s">
        <v>44</v>
      </c>
      <c r="C24" s="2">
        <v>324</v>
      </c>
      <c r="D24" s="2"/>
      <c r="E24" s="2"/>
      <c r="F24" s="2"/>
      <c r="G24" s="2">
        <v>322</v>
      </c>
      <c r="H24" s="2"/>
      <c r="I24" s="2"/>
      <c r="J24" s="2"/>
      <c r="K24" s="2"/>
      <c r="L24" s="2"/>
      <c r="M24" s="2"/>
      <c r="N24" s="2"/>
      <c r="O24" s="2"/>
      <c r="P24" s="2">
        <v>1271</v>
      </c>
      <c r="Q24" s="2">
        <v>1340</v>
      </c>
      <c r="R24" s="2">
        <v>1269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25">
      <c r="B25" t="s">
        <v>45</v>
      </c>
      <c r="C25" s="2">
        <f t="shared" ref="C25:J25" si="7">+C22+C23-C24</f>
        <v>2140</v>
      </c>
      <c r="D25" s="2">
        <f t="shared" si="7"/>
        <v>0</v>
      </c>
      <c r="E25" s="2">
        <f t="shared" si="7"/>
        <v>0</v>
      </c>
      <c r="F25" s="2">
        <f t="shared" si="7"/>
        <v>0</v>
      </c>
      <c r="G25" s="2">
        <f t="shared" si="7"/>
        <v>2127</v>
      </c>
      <c r="H25" s="2">
        <f t="shared" si="7"/>
        <v>0</v>
      </c>
      <c r="I25" s="2">
        <f t="shared" si="7"/>
        <v>0</v>
      </c>
      <c r="J25" s="2">
        <f t="shared" si="7"/>
        <v>0</v>
      </c>
      <c r="K25" s="2"/>
      <c r="L25" s="2"/>
      <c r="M25" s="2"/>
      <c r="N25" s="2"/>
      <c r="O25" s="2">
        <f>+O22+O23-O24</f>
        <v>0</v>
      </c>
      <c r="P25" s="2">
        <f t="shared" ref="O25:Q25" si="8">+P22+P23-P24</f>
        <v>9072</v>
      </c>
      <c r="Q25" s="2">
        <f t="shared" si="8"/>
        <v>8233</v>
      </c>
      <c r="R25" s="2">
        <f>+R22+R23-R24</f>
        <v>8794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25">
      <c r="B26" t="s">
        <v>46</v>
      </c>
      <c r="C26" s="2">
        <v>499</v>
      </c>
      <c r="D26" s="2"/>
      <c r="E26" s="2"/>
      <c r="F26" s="2"/>
      <c r="G26" s="2">
        <v>501</v>
      </c>
      <c r="H26" s="2"/>
      <c r="I26" s="2"/>
      <c r="J26" s="2"/>
      <c r="K26" s="2"/>
      <c r="L26" s="2"/>
      <c r="M26" s="2"/>
      <c r="N26" s="2"/>
      <c r="O26" s="2"/>
      <c r="P26" s="2">
        <v>2074</v>
      </c>
      <c r="Q26" s="2">
        <v>1854</v>
      </c>
      <c r="R26" s="2">
        <v>2047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25">
      <c r="B27" t="s">
        <v>47</v>
      </c>
      <c r="C27" s="2">
        <f t="shared" ref="C27:F27" si="9">+C25-C26</f>
        <v>1641</v>
      </c>
      <c r="D27" s="2">
        <f t="shared" si="9"/>
        <v>0</v>
      </c>
      <c r="E27" s="2">
        <f t="shared" si="9"/>
        <v>0</v>
      </c>
      <c r="F27" s="2">
        <f t="shared" si="9"/>
        <v>0</v>
      </c>
      <c r="G27" s="2">
        <f>+G25-G26</f>
        <v>1626</v>
      </c>
      <c r="H27" s="2">
        <f t="shared" ref="H27:J27" si="10">+H25-H26</f>
        <v>0</v>
      </c>
      <c r="I27" s="2">
        <f t="shared" si="10"/>
        <v>0</v>
      </c>
      <c r="J27" s="2">
        <f t="shared" si="10"/>
        <v>0</v>
      </c>
      <c r="K27" s="2"/>
      <c r="L27" s="2"/>
      <c r="M27" s="2"/>
      <c r="N27" s="2"/>
      <c r="O27" s="2">
        <f>+O25-O26</f>
        <v>0</v>
      </c>
      <c r="P27" s="2">
        <f t="shared" ref="O27:Q27" si="11">+P25-P26</f>
        <v>6998</v>
      </c>
      <c r="Q27" s="2">
        <f t="shared" si="11"/>
        <v>6379</v>
      </c>
      <c r="R27" s="2">
        <f>+R25-R26</f>
        <v>6747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25">
      <c r="B29" t="s">
        <v>48</v>
      </c>
      <c r="C29" s="6">
        <f t="shared" ref="C29:J29" si="12">+C27/C30</f>
        <v>2.6936966513460274</v>
      </c>
      <c r="D29" s="6" t="e">
        <f t="shared" si="12"/>
        <v>#DIV/0!</v>
      </c>
      <c r="E29" s="6" t="e">
        <f t="shared" si="12"/>
        <v>#DIV/0!</v>
      </c>
      <c r="F29" s="6" t="e">
        <f t="shared" si="12"/>
        <v>#DIV/0!</v>
      </c>
      <c r="G29" s="6">
        <f t="shared" si="12"/>
        <v>2.7054908485856903</v>
      </c>
      <c r="H29" s="6" t="e">
        <f t="shared" si="12"/>
        <v>#DIV/0!</v>
      </c>
      <c r="I29" s="6" t="e">
        <f t="shared" si="12"/>
        <v>#DIV/0!</v>
      </c>
      <c r="J29" s="6" t="e">
        <f t="shared" si="12"/>
        <v>#DIV/0!</v>
      </c>
      <c r="K29" s="2"/>
      <c r="L29" s="2"/>
      <c r="M29" s="6" t="e">
        <f t="shared" ref="M29:Q29" si="13">+M27/M30</f>
        <v>#DIV/0!</v>
      </c>
      <c r="N29" s="6" t="e">
        <f t="shared" si="13"/>
        <v>#DIV/0!</v>
      </c>
      <c r="O29" s="6" t="e">
        <f t="shared" si="13"/>
        <v>#DIV/0!</v>
      </c>
      <c r="P29" s="6">
        <f t="shared" si="13"/>
        <v>11.214743589743589</v>
      </c>
      <c r="Q29" s="6">
        <f t="shared" si="13"/>
        <v>10.453949524745983</v>
      </c>
      <c r="R29" s="6">
        <f>+R27/R30</f>
        <v>11.104344963791968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B30" t="s">
        <v>3</v>
      </c>
      <c r="C30" s="2">
        <v>609.20000000000005</v>
      </c>
      <c r="D30" s="2"/>
      <c r="E30" s="2"/>
      <c r="F30" s="2"/>
      <c r="G30" s="2">
        <v>601</v>
      </c>
      <c r="H30" s="2"/>
      <c r="I30" s="2"/>
      <c r="J30" s="2"/>
      <c r="K30" s="2"/>
      <c r="L30" s="2"/>
      <c r="M30" s="2"/>
      <c r="N30" s="2"/>
      <c r="O30" s="2"/>
      <c r="P30" s="2">
        <v>624</v>
      </c>
      <c r="Q30" s="2">
        <v>610.20000000000005</v>
      </c>
      <c r="R30" s="2">
        <v>607.6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s="1" customFormat="1" x14ac:dyDescent="0.25">
      <c r="A32"/>
      <c r="B32" s="1" t="s">
        <v>79</v>
      </c>
      <c r="C32" s="5"/>
      <c r="D32" s="5"/>
      <c r="E32" s="5"/>
      <c r="F32" s="5"/>
      <c r="G32" s="8">
        <f>+G14/C14-1</f>
        <v>-6.632399270436462E-4</v>
      </c>
      <c r="H32" s="5"/>
      <c r="I32" s="5"/>
      <c r="J32" s="5"/>
      <c r="K32" s="5"/>
      <c r="L32" s="5"/>
      <c r="M32" s="5"/>
      <c r="N32" s="5"/>
      <c r="O32" s="8" t="e">
        <f t="shared" ref="O32:R32" si="14">+O14/N14-1</f>
        <v>#DIV/0!</v>
      </c>
      <c r="P32" s="8" t="e">
        <f t="shared" si="14"/>
        <v>#DIV/0!</v>
      </c>
      <c r="Q32" s="8">
        <f t="shared" si="14"/>
        <v>-3.0391959798995005E-2</v>
      </c>
      <c r="R32" s="8">
        <f>+R14/Q14-1</f>
        <v>5.4314026286330641E-3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2:43" x14ac:dyDescent="0.25">
      <c r="B33" t="s">
        <v>80</v>
      </c>
      <c r="C33" s="7">
        <f t="shared" ref="C33:G33" si="15">+C19/C14</f>
        <v>0.48797877632233461</v>
      </c>
      <c r="D33" s="7" t="e">
        <f t="shared" si="15"/>
        <v>#DIV/0!</v>
      </c>
      <c r="E33" s="7" t="e">
        <f t="shared" si="15"/>
        <v>#DIV/0!</v>
      </c>
      <c r="F33" s="7" t="e">
        <f t="shared" si="15"/>
        <v>#DIV/0!</v>
      </c>
      <c r="G33" s="7">
        <f>+G19/G14</f>
        <v>0.4929483988717438</v>
      </c>
      <c r="H33" s="7" t="e">
        <f t="shared" ref="H33:J33" si="16">+H19/H14</f>
        <v>#DIV/0!</v>
      </c>
      <c r="I33" s="7" t="e">
        <f t="shared" si="16"/>
        <v>#DIV/0!</v>
      </c>
      <c r="J33" s="7" t="e">
        <f t="shared" si="16"/>
        <v>#DIV/0!</v>
      </c>
      <c r="K33" s="2"/>
      <c r="L33" s="7" t="e">
        <f t="shared" ref="L33:R33" si="17">+L19/L14</f>
        <v>#DIV/0!</v>
      </c>
      <c r="M33" s="7" t="e">
        <f t="shared" si="17"/>
        <v>#DIV/0!</v>
      </c>
      <c r="N33" s="7" t="e">
        <f t="shared" si="17"/>
        <v>#DIV/0!</v>
      </c>
      <c r="O33" s="7" t="e">
        <f t="shared" si="17"/>
        <v>#DIV/0!</v>
      </c>
      <c r="P33" s="7">
        <f t="shared" si="17"/>
        <v>0.48655276381909546</v>
      </c>
      <c r="Q33" s="7">
        <f t="shared" si="17"/>
        <v>0.47580745470376051</v>
      </c>
      <c r="R33" s="7">
        <f t="shared" si="17"/>
        <v>0.49315463917525776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2:43" x14ac:dyDescent="0.25">
      <c r="B34" t="s">
        <v>81</v>
      </c>
      <c r="C34" s="7">
        <f t="shared" ref="C34:G34" si="18">+C22/C14</f>
        <v>0.39330127673685955</v>
      </c>
      <c r="D34" s="7" t="e">
        <f t="shared" si="18"/>
        <v>#DIV/0!</v>
      </c>
      <c r="E34" s="7" t="e">
        <f t="shared" si="18"/>
        <v>#DIV/0!</v>
      </c>
      <c r="F34" s="7" t="e">
        <f t="shared" si="18"/>
        <v>#DIV/0!</v>
      </c>
      <c r="G34" s="7">
        <f>+G22/G14</f>
        <v>0.39339638294342127</v>
      </c>
      <c r="H34" s="7" t="e">
        <f t="shared" ref="H34:J34" si="19">+H22/H14</f>
        <v>#DIV/0!</v>
      </c>
      <c r="I34" s="7" t="e">
        <f t="shared" si="19"/>
        <v>#DIV/0!</v>
      </c>
      <c r="J34" s="7" t="e">
        <f t="shared" si="19"/>
        <v>#DIV/0!</v>
      </c>
      <c r="K34" s="2"/>
      <c r="L34" s="7" t="e">
        <f t="shared" ref="L34:R34" si="20">+L22/L14</f>
        <v>#DIV/0!</v>
      </c>
      <c r="M34" s="7" t="e">
        <f t="shared" si="20"/>
        <v>#DIV/0!</v>
      </c>
      <c r="N34" s="7" t="e">
        <f t="shared" si="20"/>
        <v>#DIV/0!</v>
      </c>
      <c r="O34" s="7" t="e">
        <f t="shared" si="20"/>
        <v>#DIV/0!</v>
      </c>
      <c r="P34" s="7">
        <f t="shared" si="20"/>
        <v>0.39867336683417087</v>
      </c>
      <c r="Q34" s="7">
        <f t="shared" si="20"/>
        <v>0.37654960819271116</v>
      </c>
      <c r="R34" s="7">
        <f t="shared" si="20"/>
        <v>0.40053608247422678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2:43" x14ac:dyDescent="0.25">
      <c r="B35" t="s">
        <v>82</v>
      </c>
      <c r="C35" s="7">
        <f t="shared" ref="C35:G35" si="21">+C26/C25</f>
        <v>0.23317757009345794</v>
      </c>
      <c r="D35" s="7" t="e">
        <f t="shared" si="21"/>
        <v>#DIV/0!</v>
      </c>
      <c r="E35" s="7" t="e">
        <f t="shared" si="21"/>
        <v>#DIV/0!</v>
      </c>
      <c r="F35" s="7" t="e">
        <f t="shared" si="21"/>
        <v>#DIV/0!</v>
      </c>
      <c r="G35" s="7">
        <f>+G26/G25</f>
        <v>0.23554301833568406</v>
      </c>
      <c r="H35" s="7" t="e">
        <f t="shared" ref="H35:J35" si="22">+H26/H25</f>
        <v>#DIV/0!</v>
      </c>
      <c r="I35" s="7" t="e">
        <f t="shared" si="22"/>
        <v>#DIV/0!</v>
      </c>
      <c r="J35" s="7" t="e">
        <f t="shared" si="22"/>
        <v>#DIV/0!</v>
      </c>
      <c r="K35" s="2"/>
      <c r="L35" s="7" t="e">
        <f t="shared" ref="L35:R35" si="23">+L26/L25</f>
        <v>#DIV/0!</v>
      </c>
      <c r="M35" s="7" t="e">
        <f t="shared" si="23"/>
        <v>#DIV/0!</v>
      </c>
      <c r="N35" s="7" t="e">
        <f t="shared" si="23"/>
        <v>#DIV/0!</v>
      </c>
      <c r="O35" s="7" t="e">
        <f t="shared" si="23"/>
        <v>#DIV/0!</v>
      </c>
      <c r="P35" s="7">
        <f t="shared" si="23"/>
        <v>0.22861552028218696</v>
      </c>
      <c r="Q35" s="7">
        <f t="shared" si="23"/>
        <v>0.22519130329163123</v>
      </c>
      <c r="R35" s="7">
        <f t="shared" si="23"/>
        <v>0.23277234478053219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2:4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2:43" x14ac:dyDescent="0.25">
      <c r="B37" t="s">
        <v>49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>
        <v>1055</v>
      </c>
      <c r="R37" s="2">
        <v>1016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2:43" x14ac:dyDescent="0.25">
      <c r="B38" t="s">
        <v>50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>
        <v>16</v>
      </c>
      <c r="R38" s="2">
        <v>20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2:43" x14ac:dyDescent="0.25">
      <c r="B39" t="s">
        <v>51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2073</v>
      </c>
      <c r="R39" s="2">
        <v>1894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2:43" x14ac:dyDescent="0.25">
      <c r="B40" t="s">
        <v>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743</v>
      </c>
      <c r="R40" s="2">
        <v>769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2:43" x14ac:dyDescent="0.25">
      <c r="B41" t="s">
        <v>41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261</v>
      </c>
      <c r="R41" s="2">
        <v>322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2:43" x14ac:dyDescent="0.25">
      <c r="B42" t="s">
        <v>53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f t="shared" ref="M42:Q42" si="24">+SUM(M37:M41)</f>
        <v>0</v>
      </c>
      <c r="N42" s="2">
        <f t="shared" si="24"/>
        <v>0</v>
      </c>
      <c r="O42" s="2">
        <f t="shared" si="24"/>
        <v>0</v>
      </c>
      <c r="P42" s="2">
        <f t="shared" si="24"/>
        <v>0</v>
      </c>
      <c r="Q42" s="2">
        <f t="shared" si="24"/>
        <v>4148</v>
      </c>
      <c r="R42" s="2">
        <f>+SUM(R37:R41)</f>
        <v>4021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2:43" x14ac:dyDescent="0.25">
      <c r="B43" t="s">
        <v>54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2605</v>
      </c>
      <c r="R43" s="2">
        <v>2664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2:43" x14ac:dyDescent="0.25">
      <c r="B44" t="s">
        <v>55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57398</v>
      </c>
      <c r="R44" s="2">
        <v>58343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2:43" x14ac:dyDescent="0.25">
      <c r="B45" t="s">
        <v>56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1643</v>
      </c>
      <c r="R45" s="2">
        <v>1297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2:43" x14ac:dyDescent="0.25">
      <c r="B46" t="s">
        <v>41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1338</v>
      </c>
      <c r="R46" s="2">
        <v>1390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2:43" x14ac:dyDescent="0.25">
      <c r="B47" t="s">
        <v>57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f t="shared" ref="M47:Q47" si="25">+SUM(M43:M46)</f>
        <v>0</v>
      </c>
      <c r="N47" s="2">
        <f t="shared" si="25"/>
        <v>0</v>
      </c>
      <c r="O47" s="2">
        <f t="shared" si="25"/>
        <v>0</v>
      </c>
      <c r="P47" s="2">
        <f t="shared" si="25"/>
        <v>0</v>
      </c>
      <c r="Q47" s="2">
        <f t="shared" si="25"/>
        <v>62984</v>
      </c>
      <c r="R47" s="2">
        <f>+SUM(R43:R46)</f>
        <v>63694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2:43" x14ac:dyDescent="0.25">
      <c r="B48" s="1" t="s">
        <v>58</v>
      </c>
      <c r="C48" s="2"/>
      <c r="D48" s="2"/>
      <c r="E48" s="2"/>
      <c r="F48" s="2"/>
      <c r="G48" s="2"/>
      <c r="H48" s="2"/>
      <c r="I48" s="2"/>
      <c r="J48" s="2"/>
      <c r="K48" s="2"/>
      <c r="L48" s="5">
        <f t="shared" ref="L48:Q48" si="26">+L47+L42</f>
        <v>0</v>
      </c>
      <c r="M48" s="5">
        <f t="shared" si="26"/>
        <v>0</v>
      </c>
      <c r="N48" s="5">
        <f t="shared" si="26"/>
        <v>0</v>
      </c>
      <c r="O48" s="5">
        <f t="shared" si="26"/>
        <v>0</v>
      </c>
      <c r="P48" s="5">
        <f t="shared" si="26"/>
        <v>0</v>
      </c>
      <c r="Q48" s="5">
        <f t="shared" si="26"/>
        <v>67132</v>
      </c>
      <c r="R48" s="5">
        <f>+R47+R42</f>
        <v>67715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2:43" x14ac:dyDescent="0.25">
      <c r="B49" t="s">
        <v>59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3683</v>
      </c>
      <c r="R49" s="2">
        <v>3829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2:43" x14ac:dyDescent="0.25">
      <c r="B50" t="s">
        <v>60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1423</v>
      </c>
      <c r="R50" s="2">
        <v>1425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2:43" x14ac:dyDescent="0.25">
      <c r="B51" t="s">
        <v>61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f t="shared" ref="M51:Q51" si="27">+SUM(M49:M50)</f>
        <v>0</v>
      </c>
      <c r="N51" s="2">
        <f t="shared" si="27"/>
        <v>0</v>
      </c>
      <c r="O51" s="2">
        <f t="shared" si="27"/>
        <v>0</v>
      </c>
      <c r="P51" s="2">
        <f t="shared" si="27"/>
        <v>0</v>
      </c>
      <c r="Q51" s="2">
        <f t="shared" si="27"/>
        <v>5106</v>
      </c>
      <c r="R51" s="2">
        <f>+SUM(R49:R50)</f>
        <v>5254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2:43" x14ac:dyDescent="0.25">
      <c r="B52" t="s">
        <v>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31156</v>
      </c>
      <c r="R52" s="2">
        <v>29767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2:43" x14ac:dyDescent="0.25">
      <c r="B53" t="s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1245</v>
      </c>
      <c r="R53" s="2">
        <v>925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2:43" x14ac:dyDescent="0.25">
      <c r="B54" t="s">
        <v>63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13123</v>
      </c>
      <c r="R54" s="2">
        <v>13151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2:43" x14ac:dyDescent="0.25">
      <c r="B55" t="s">
        <v>41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1714</v>
      </c>
      <c r="R55" s="2">
        <v>1728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2:43" x14ac:dyDescent="0.25">
      <c r="B56" t="s">
        <v>64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f t="shared" ref="N56:Q56" si="28">+SUM(N52:N55)</f>
        <v>0</v>
      </c>
      <c r="O56" s="2">
        <f t="shared" si="28"/>
        <v>0</v>
      </c>
      <c r="P56" s="2">
        <f t="shared" si="28"/>
        <v>0</v>
      </c>
      <c r="Q56" s="2">
        <f t="shared" si="28"/>
        <v>47238</v>
      </c>
      <c r="R56" s="2">
        <f>+SUM(R52:R55)</f>
        <v>45571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2:43" x14ac:dyDescent="0.25">
      <c r="B57" s="1" t="s">
        <v>65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5">
        <f t="shared" ref="N57:Q57" si="29">+N56+N51</f>
        <v>0</v>
      </c>
      <c r="O57" s="5">
        <f t="shared" si="29"/>
        <v>0</v>
      </c>
      <c r="P57" s="5">
        <f t="shared" si="29"/>
        <v>0</v>
      </c>
      <c r="Q57" s="5">
        <f t="shared" si="29"/>
        <v>52344</v>
      </c>
      <c r="R57" s="5">
        <f>+R56+R51</f>
        <v>50825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2:43" x14ac:dyDescent="0.25">
      <c r="B58" t="s">
        <v>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14788</v>
      </c>
      <c r="R58" s="2">
        <v>16890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2:43" x14ac:dyDescent="0.25">
      <c r="B59" s="1" t="s">
        <v>67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5">
        <f t="shared" ref="N59:Q59" si="30">+N57+N58</f>
        <v>0</v>
      </c>
      <c r="O59" s="5">
        <f t="shared" si="30"/>
        <v>0</v>
      </c>
      <c r="P59" s="5">
        <f t="shared" si="30"/>
        <v>0</v>
      </c>
      <c r="Q59" s="5">
        <f t="shared" si="30"/>
        <v>67132</v>
      </c>
      <c r="R59" s="5">
        <f>+R57+R58</f>
        <v>67715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2:4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2:43" x14ac:dyDescent="0.25">
      <c r="B61" t="s">
        <v>68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>
        <v>9362</v>
      </c>
      <c r="Q61" s="2">
        <v>8379</v>
      </c>
      <c r="R61" s="2">
        <v>9346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2:43" x14ac:dyDescent="0.25">
      <c r="B62" t="s">
        <v>70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-3620</v>
      </c>
      <c r="Q62" s="2">
        <v>-3606</v>
      </c>
      <c r="R62" s="2">
        <v>-3452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2:43" x14ac:dyDescent="0.25">
      <c r="B63" t="s">
        <v>69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f>+P61+P62</f>
        <v>5742</v>
      </c>
      <c r="Q63" s="2">
        <f t="shared" ref="Q63:R63" si="31">+Q61+Q62</f>
        <v>4773</v>
      </c>
      <c r="R63" s="2">
        <f t="shared" si="31"/>
        <v>5894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2:4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3:4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3:4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:4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3:43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3:43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3:43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3:43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3:43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3:43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3:43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3:43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3:43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3:43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3:43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3:43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3:43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3:43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3:43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3:43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3:43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3:43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3:4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3:4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3:4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3:4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3:4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3:4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3:4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3:4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3:43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3:43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3:43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3:43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3:43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3:43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3:43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3:43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3:43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3:43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3:43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3:43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3:43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3:43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3:43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3:43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3:43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3:43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3:43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3:43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3:43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3:43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3:43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3:43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3:43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3:43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3:43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3:43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3:43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3:43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3:43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3:43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3:43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3:43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3:43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3:43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3:43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3:4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3:43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3:43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3:43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3:43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3:43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3:43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3:43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3:43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3:43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3:43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3:43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3:43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3:43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3:43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3:43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3:43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3:43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3:43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3:43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3:43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3:43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3:43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3:43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3:43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3:43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3:43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3:43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3:43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3:43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3:43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3:43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3:43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3:43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3:43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3:4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3:43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3:43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3:43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3:43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3:43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3:43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3:43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3:43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3:43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3:43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3:43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3:43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3:43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3:43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3:43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3:43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3:43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3:43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3:43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3:43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3:43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3:43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3:43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3:43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3:43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3:43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3:43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3:43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3:43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3:43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3:43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3:43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3:43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3:43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3:43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3:43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3:43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3:43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3:43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3:43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3:43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3:43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3:43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3:43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3:43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3:43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3:43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3:43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3:43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3:43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3:43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3:43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3:43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3:43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3:43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3:43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3:43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3:43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3:43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3:43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3:43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3:43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3:43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3:43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3:43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3:43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3:43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3:43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3:43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3:43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3:43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3:43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3:43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3:43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3:43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3:43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3:43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3:43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3:43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3:43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3:43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3:43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3:43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3:43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3:43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3:43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3:43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3:43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3:43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3:43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3:43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3:43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3:43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3:43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3:43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3:43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3:43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3:43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3:43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3:43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3:43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3:43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3:43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3:43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3:43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3:43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3:4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3:4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3:4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3:4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3:4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3:4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3:4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3:4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3:4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3:4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3:4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3:4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3:4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3:4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3:4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3:4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3:4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3:4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3:4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3:4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3:4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3:4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3:4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3:4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3:4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3:4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3:4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3:4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3:4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3:4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3:4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3:4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3:4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3:4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3:4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3:4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3:4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3:4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3:4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3:4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3:4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3:4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3:4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3:4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3:4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3:4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3:4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3:4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3:4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3:4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3:4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3:4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3:4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3:4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3:4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3:4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3:4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3:4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3:4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3:4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3:4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3:4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3:4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3:4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3:4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3:4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3:4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3:4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3:4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3:4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3:4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3:4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3:4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3:4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3:4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3:4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3:4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3:4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3:4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3:4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3:4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3:4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3:4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3:4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3:4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3:4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3:4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3:4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3:4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3:4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3:4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3:4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3:4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3:4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3:4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3:4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3:4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3:4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3:43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3:43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3:43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3:43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3:43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3:43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3:43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3:43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3:43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3:43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3:43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3:43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3:43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3:43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3:43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3:43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3:43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3:43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3:43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3:43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3:43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3:43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3:43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3:43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3:43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3:43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3:43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3:43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3:43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3:43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3:43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3:43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3:43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3:43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3:43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3:43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3:43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3:43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3:43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3:43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3:43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3:43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3:43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3:43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3:43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3:43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3:43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3:43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3:43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3:43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3:43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3:43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3:43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3:43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3:43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3:43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3:43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3:43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3:43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3:43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3:43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3:43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3:43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3:43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3:43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3:43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3:43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3:43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3:43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3:43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3:43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3:43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3:43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3:43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3:43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3:43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3:43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3:43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3:43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3:43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3:43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3:43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3:43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3:43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3:43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3:43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3:43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3:43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3:43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3:43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3:43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3:43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3:43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3:43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3:43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3:43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3:43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3:43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3:43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3:43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3:43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3:43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3:43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3:43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3:43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3:43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3:43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3:43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3:43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3:43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3:43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3:43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3:43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3:43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3:43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3:43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3:43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3:43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3:43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3:43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3:43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3:43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3:43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3:43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3:43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3:43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3:43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3:43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3:43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3:43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3:43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3:43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3:43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3:43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3:43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3:43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3:43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3:43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3:43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3:43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3:43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3:43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3:43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3:43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3:43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3:43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3:43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3:43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3:43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3:43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3:43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3:43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3:43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3:43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3:43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3:43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3:43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3:43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3:43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3:43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3:43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3:43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3:43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3:43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3:43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3:43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3:43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3:43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3:43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3:43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3:43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3:43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3:43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3:43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3:43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3:43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3:43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3:43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3:43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3:43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3:43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3:43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3:43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3:43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3:43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3:43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3:43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3:43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3:43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3:43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3:43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3:43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3:43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3:43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3:43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3:43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3:43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3:43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3:43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3:43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3:43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3:43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3:43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3:43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3:43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3:43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3:43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3:43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3:43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3:43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3:43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3:43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3:43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3:43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3:43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3:43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3:43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3:43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3:43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3:43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3:43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3:43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3:43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3:43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3:43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3:43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3:43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3:43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3:43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3:43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3:43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3:43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3:43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3:43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3:43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3:43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3:43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3:43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3:43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3:43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3:43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3:43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3:43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3:43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3:43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3:43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3:43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3:43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3:43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3:43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3:43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3:43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3:43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3:43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3:43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3:43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3:43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3:43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3:43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3:43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3:43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3:43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3:43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</sheetData>
  <hyperlinks>
    <hyperlink ref="A1" location="Main!A1" display="Main" xr:uid="{7F5543F9-B12E-468F-97AB-E21142509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2025-04-12T12:35:41Z</dcterms:created>
  <dcterms:modified xsi:type="dcterms:W3CDTF">2025-07-17T12:43:09Z</dcterms:modified>
</cp:coreProperties>
</file>