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930DBB2-B34A-4A75-A510-FFD2EB8A6D38}" xr6:coauthVersionLast="47" xr6:coauthVersionMax="47" xr10:uidLastSave="{00000000-0000-0000-0000-000000000000}"/>
  <bookViews>
    <workbookView xWindow="19095" yWindow="0" windowWidth="19410" windowHeight="20925" xr2:uid="{AA42F6BA-6E3A-4D2B-837D-B4F01F2F060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" l="1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38" i="2"/>
  <c r="M38" i="2"/>
  <c r="L38" i="2"/>
  <c r="K38" i="2"/>
  <c r="J38" i="2"/>
  <c r="I38" i="2"/>
  <c r="H38" i="2"/>
  <c r="G38" i="2"/>
  <c r="F38" i="2"/>
  <c r="E38" i="2"/>
  <c r="D38" i="2"/>
  <c r="C38" i="2"/>
  <c r="N37" i="2"/>
  <c r="M37" i="2"/>
  <c r="L37" i="2"/>
  <c r="K37" i="2"/>
  <c r="J37" i="2"/>
  <c r="I37" i="2"/>
  <c r="H37" i="2"/>
  <c r="G37" i="2"/>
  <c r="F37" i="2"/>
  <c r="E37" i="2"/>
  <c r="D37" i="2"/>
  <c r="C37" i="2"/>
  <c r="N36" i="2"/>
  <c r="M36" i="2"/>
  <c r="L36" i="2"/>
  <c r="K36" i="2"/>
  <c r="J36" i="2"/>
  <c r="I36" i="2"/>
  <c r="H36" i="2"/>
  <c r="G36" i="2"/>
  <c r="F36" i="2"/>
  <c r="E36" i="2"/>
  <c r="D36" i="2"/>
  <c r="C36" i="2"/>
  <c r="K35" i="2"/>
  <c r="K34" i="2"/>
  <c r="K33" i="2"/>
  <c r="K32" i="2"/>
  <c r="K31" i="2"/>
  <c r="K30" i="2"/>
  <c r="K7" i="2"/>
  <c r="J27" i="2"/>
  <c r="I27" i="2"/>
  <c r="H27" i="2"/>
  <c r="G27" i="2"/>
  <c r="F27" i="2"/>
  <c r="E27" i="2"/>
  <c r="D27" i="2"/>
  <c r="C27" i="2"/>
  <c r="K27" i="2"/>
  <c r="J13" i="2"/>
  <c r="I13" i="2"/>
  <c r="H13" i="2"/>
  <c r="G13" i="2"/>
  <c r="F13" i="2"/>
  <c r="E13" i="2"/>
  <c r="D13" i="2"/>
  <c r="N25" i="2"/>
  <c r="M25" i="2"/>
  <c r="L25" i="2"/>
  <c r="N22" i="2"/>
  <c r="M22" i="2"/>
  <c r="L22" i="2"/>
  <c r="N17" i="2"/>
  <c r="M17" i="2"/>
  <c r="L17" i="2"/>
  <c r="K17" i="2"/>
  <c r="K22" i="2" s="1"/>
  <c r="K25" i="2" s="1"/>
  <c r="J17" i="2"/>
  <c r="J22" i="2" s="1"/>
  <c r="J25" i="2" s="1"/>
  <c r="I17" i="2"/>
  <c r="I22" i="2" s="1"/>
  <c r="I25" i="2" s="1"/>
  <c r="H17" i="2"/>
  <c r="H22" i="2" s="1"/>
  <c r="H25" i="2" s="1"/>
  <c r="G17" i="2"/>
  <c r="G22" i="2" s="1"/>
  <c r="G25" i="2" s="1"/>
  <c r="F17" i="2"/>
  <c r="K13" i="2"/>
  <c r="G6" i="1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U38" i="2"/>
  <c r="U37" i="2"/>
  <c r="U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U35" i="2"/>
  <c r="U34" i="2"/>
  <c r="U33" i="2"/>
  <c r="U32" i="2"/>
  <c r="T31" i="2"/>
  <c r="S31" i="2"/>
  <c r="R31" i="2"/>
  <c r="Q31" i="2"/>
  <c r="U31" i="2"/>
  <c r="T30" i="2"/>
  <c r="S30" i="2"/>
  <c r="R30" i="2"/>
  <c r="Q30" i="2"/>
  <c r="U30" i="2"/>
  <c r="R27" i="2"/>
  <c r="Q27" i="2"/>
  <c r="P27" i="2"/>
  <c r="U27" i="2"/>
  <c r="T27" i="2"/>
  <c r="S27" i="2"/>
  <c r="U7" i="2"/>
  <c r="T7" i="2"/>
  <c r="S7" i="2"/>
  <c r="R7" i="2"/>
  <c r="Q7" i="2"/>
  <c r="P7" i="2"/>
  <c r="J7" i="2"/>
  <c r="I7" i="2"/>
  <c r="H7" i="2"/>
  <c r="G7" i="2"/>
  <c r="F7" i="2"/>
  <c r="E7" i="2"/>
  <c r="D7" i="2"/>
  <c r="C7" i="2"/>
  <c r="U13" i="2"/>
  <c r="U17" i="2" s="1"/>
  <c r="U22" i="2" s="1"/>
  <c r="U25" i="2" s="1"/>
  <c r="N11" i="2"/>
  <c r="M11" i="2"/>
  <c r="L11" i="2"/>
  <c r="J11" i="2"/>
  <c r="I11" i="2"/>
  <c r="H11" i="2"/>
  <c r="G11" i="2"/>
  <c r="F11" i="2"/>
  <c r="E11" i="2"/>
  <c r="D11" i="2"/>
  <c r="C11" i="2"/>
  <c r="T11" i="2"/>
  <c r="T13" i="2" s="1"/>
  <c r="T17" i="2" s="1"/>
  <c r="T22" i="2" s="1"/>
  <c r="T25" i="2" s="1"/>
  <c r="S11" i="2"/>
  <c r="S13" i="2" s="1"/>
  <c r="S17" i="2" s="1"/>
  <c r="S22" i="2" s="1"/>
  <c r="S25" i="2" s="1"/>
  <c r="R11" i="2"/>
  <c r="R13" i="2" s="1"/>
  <c r="R17" i="2" s="1"/>
  <c r="R22" i="2" s="1"/>
  <c r="R25" i="2" s="1"/>
  <c r="Q11" i="2"/>
  <c r="Q13" i="2" s="1"/>
  <c r="Q17" i="2" s="1"/>
  <c r="Q22" i="2" s="1"/>
  <c r="Q25" i="2" s="1"/>
  <c r="P11" i="2"/>
  <c r="P13" i="2" s="1"/>
  <c r="P17" i="2" s="1"/>
  <c r="P22" i="2" s="1"/>
  <c r="P25" i="2" s="1"/>
  <c r="U11" i="2"/>
  <c r="G4" i="1"/>
  <c r="G7" i="1" l="1"/>
</calcChain>
</file>

<file path=xl/sharedStrings.xml><?xml version="1.0" encoding="utf-8"?>
<sst xmlns="http://schemas.openxmlformats.org/spreadsheetml/2006/main" count="68" uniqueCount="63">
  <si>
    <t>DraftKings</t>
  </si>
  <si>
    <t>DKNG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</si>
  <si>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</si>
  <si>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</si>
  <si>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</si>
  <si>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</si>
  <si>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</si>
  <si>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</si>
  <si>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</si>
  <si>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</si>
  <si>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</si>
  <si>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Q424</t>
  </si>
  <si>
    <t>Main</t>
  </si>
  <si>
    <t>Q124</t>
  </si>
  <si>
    <t>Q224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</si>
  <si>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</si>
  <si>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</si>
  <si>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</si>
  <si>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</si>
  <si>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</si>
  <si>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</si>
  <si>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</si>
  <si>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</si>
  <si>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</si>
  <si>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</si>
  <si>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</si>
  <si>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online and retail sports betting</t>
  </si>
  <si>
    <t>Brands: Sportsbook, iGaming, DFS, digital lottery courier</t>
  </si>
  <si>
    <t>Average Monthly Unique Players</t>
  </si>
  <si>
    <t>ARPU</t>
  </si>
  <si>
    <t>Sportsbook Handle</t>
  </si>
  <si>
    <t>Sportsbook Revenue</t>
  </si>
  <si>
    <t>iGaming Revenue</t>
  </si>
  <si>
    <t>Other Revenue</t>
  </si>
  <si>
    <t>Revenue</t>
  </si>
  <si>
    <t>Q123</t>
  </si>
  <si>
    <t>Q223</t>
  </si>
  <si>
    <t>Q323</t>
  </si>
  <si>
    <t>Q423</t>
  </si>
  <si>
    <t>EPS</t>
  </si>
  <si>
    <t>COGS</t>
  </si>
  <si>
    <t xml:space="preserve">Gross Margin </t>
  </si>
  <si>
    <t>S&amp;M</t>
  </si>
  <si>
    <t>Product &amp; Technology</t>
  </si>
  <si>
    <t>G&amp;A</t>
  </si>
  <si>
    <t>Operating Income</t>
  </si>
  <si>
    <t>Interest Income</t>
  </si>
  <si>
    <t>Interest Expense</t>
  </si>
  <si>
    <t>Loss on warrant liabilities</t>
  </si>
  <si>
    <t>Other Gains</t>
  </si>
  <si>
    <t>Pretax Income</t>
  </si>
  <si>
    <t>Tax Expense</t>
  </si>
  <si>
    <t>Loss from equity investments</t>
  </si>
  <si>
    <t>Net Income</t>
  </si>
  <si>
    <t xml:space="preserve">Sb Revenue Conversion </t>
  </si>
  <si>
    <t>Monthly Player Growth</t>
  </si>
  <si>
    <t>Sportsbook Handle Growth</t>
  </si>
  <si>
    <t>Sportsbook Revenue Growth</t>
  </si>
  <si>
    <t>iGaming Growth</t>
  </si>
  <si>
    <t>other Revenue Growth</t>
  </si>
  <si>
    <t>Revenue Growth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</si>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</sst>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2"/>
    <xf numFmtId="0" fontId="4" fillId="0" borderId="0" xfId="0" applyFont="1"/>
    <xf numFmtId="164" fontId="2" fillId="0" borderId="0" xfId="0" applyNumberFormat="1" applyFont="1"/>
    <xf numFmtId="9" fontId="0" fillId="0" borderId="0" xfId="1" applyFont="1"/>
    <xf numFmtId="4" fontId="0" fillId="0" borderId="0" xfId="0" applyNumberForma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7A4C-EC84-45CB-BEFB-F58915D984EC}">
  <dimension ref="A1:H14"/>
  <sheetViews>
    <sheetView tabSelected="1" zoomScale="200" zoomScaleNormal="200" workbookViewId="0">
      <selection activeCell="G7" sqref="G7"/>
    </sheetView>
  </sheetViews>
  <sheetFormatPr defaultRowHeight="15" x14ac:dyDescent="0.25"/>
  <cols>
    <col min="1" max="1" width="3.7109375" customWidth="1"/>
  </cols>
  <sheetData>
    <row r="1" spans="1:8" x14ac:dyDescent="0.25">
      <c r="A1" s="3" t="s">
        <v>0</v>
      </c>
    </row>
    <row r="2" spans="1:8" x14ac:dyDescent="0.25">
      <c r="A2" t="s">
        <v>3</v>
      </c>
      <c r="F2" t="s">
        <v>4</v>
      </c>
      <c r="G2">
        <v>42.79</v>
      </c>
    </row>
    <row r="3" spans="1:8" x14ac:dyDescent="0.25">
      <c r="F3" t="s">
        <v>5</v>
      </c>
      <c r="G3" s="1">
        <v>496.28563100000002</v>
      </c>
      <c r="H3" s="2" t="s">
        <v>15</v>
      </c>
    </row>
    <row r="4" spans="1:8" x14ac:dyDescent="0.25">
      <c r="B4" t="s">
        <v>1</v>
      </c>
      <c r="F4" t="s">
        <v>6</v>
      </c>
      <c r="G4" s="1">
        <f>+G2*G3</f>
        <v>21236.062150490001</v>
      </c>
    </row>
    <row r="5" spans="1:8" x14ac:dyDescent="0.25">
      <c r="B5" t="s">
        <v>2</v>
      </c>
      <c r="F5" t="s">
        <v>7</v>
      </c>
      <c r="G5" s="1">
        <v>1119.74</v>
      </c>
      <c r="H5" s="2" t="s">
        <v>15</v>
      </c>
    </row>
    <row r="6" spans="1:8" x14ac:dyDescent="0.25">
      <c r="F6" t="s">
        <v>8</v>
      </c>
      <c r="G6" s="1">
        <f>585.483+1257.086+10.566</f>
        <v>1853.135</v>
      </c>
      <c r="H6" s="2" t="s">
        <v>15</v>
      </c>
    </row>
    <row r="7" spans="1:8" x14ac:dyDescent="0.25">
      <c r="F7" t="s">
        <v>9</v>
      </c>
      <c r="G7" s="1">
        <f>+G4-G5+G6</f>
        <v>21969.457150489998</v>
      </c>
    </row>
    <row r="12" spans="1:8" x14ac:dyDescent="0.25">
      <c r="B12" s="5" t="s">
        <v>25</v>
      </c>
    </row>
    <row r="13" spans="1:8" x14ac:dyDescent="0.25">
      <c r="B13" t="s">
        <v>26</v>
      </c>
    </row>
    <row r="14" spans="1:8" x14ac:dyDescent="0.25">
      <c r="B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405D-67F6-4575-A774-550F7957953B}">
  <dimension ref="A1:BX24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5" x14ac:dyDescent="0.25"/>
  <cols>
    <col min="1" max="1" width="5.42578125" bestFit="1" customWidth="1"/>
    <col min="2" max="2" width="29.42578125" bestFit="1" customWidth="1"/>
  </cols>
  <sheetData>
    <row r="1" spans="1:76" x14ac:dyDescent="0.25">
      <c r="A1" s="4" t="s">
        <v>12</v>
      </c>
    </row>
    <row r="2" spans="1:76" x14ac:dyDescent="0.25">
      <c r="C2" s="2" t="s">
        <v>35</v>
      </c>
      <c r="D2" s="2" t="s">
        <v>36</v>
      </c>
      <c r="E2" s="2" t="s">
        <v>37</v>
      </c>
      <c r="F2" s="2" t="s">
        <v>38</v>
      </c>
      <c r="G2" s="2" t="s">
        <v>13</v>
      </c>
      <c r="H2" s="2" t="s">
        <v>14</v>
      </c>
      <c r="I2" s="2" t="s">
        <v>10</v>
      </c>
      <c r="J2" s="2" t="s">
        <v>11</v>
      </c>
      <c r="K2" s="2" t="s">
        <v>15</v>
      </c>
      <c r="L2" s="2" t="s">
        <v>16</v>
      </c>
      <c r="M2" s="2" t="s">
        <v>17</v>
      </c>
      <c r="N2" s="2" t="s">
        <v>18</v>
      </c>
      <c r="O2" s="2"/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76" x14ac:dyDescent="0.25">
      <c r="B3" t="s">
        <v>28</v>
      </c>
      <c r="C3" s="1"/>
      <c r="D3" s="1"/>
      <c r="E3" s="1"/>
      <c r="F3" s="1"/>
      <c r="G3" s="1">
        <v>3.4</v>
      </c>
      <c r="H3" s="1"/>
      <c r="I3" s="1"/>
      <c r="J3" s="1"/>
      <c r="K3" s="1">
        <v>4.3</v>
      </c>
      <c r="L3" s="1"/>
      <c r="M3" s="1"/>
      <c r="N3" s="1"/>
      <c r="O3" s="1"/>
      <c r="P3" s="1"/>
      <c r="Q3" s="1"/>
      <c r="R3" s="1"/>
      <c r="S3" s="1">
        <v>1.9</v>
      </c>
      <c r="T3" s="1">
        <v>2.7</v>
      </c>
      <c r="U3" s="1">
        <v>3.7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x14ac:dyDescent="0.25">
      <c r="B4" t="s">
        <v>29</v>
      </c>
      <c r="C4" s="1"/>
      <c r="D4" s="1"/>
      <c r="E4" s="1"/>
      <c r="F4" s="1"/>
      <c r="G4" s="1">
        <v>114</v>
      </c>
      <c r="H4" s="1"/>
      <c r="I4" s="1"/>
      <c r="J4" s="1"/>
      <c r="K4" s="1">
        <v>108</v>
      </c>
      <c r="L4" s="1"/>
      <c r="M4" s="1"/>
      <c r="N4" s="1"/>
      <c r="O4" s="1"/>
      <c r="P4" s="1"/>
      <c r="Q4" s="1"/>
      <c r="R4" s="1"/>
      <c r="S4" s="1">
        <v>96</v>
      </c>
      <c r="T4" s="1">
        <v>113</v>
      </c>
      <c r="U4" s="1">
        <v>106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x14ac:dyDescent="0.25">
      <c r="B6" t="s">
        <v>30</v>
      </c>
      <c r="C6" s="1">
        <v>8841.8269999999993</v>
      </c>
      <c r="D6" s="1">
        <v>7395.1419999999998</v>
      </c>
      <c r="E6" s="1">
        <v>8291.9359999999997</v>
      </c>
      <c r="F6" s="1">
        <v>12943.111000000001</v>
      </c>
      <c r="G6" s="1">
        <v>12001.424000000001</v>
      </c>
      <c r="H6" s="1">
        <v>10793.013999999999</v>
      </c>
      <c r="I6" s="1">
        <v>10365.067999999999</v>
      </c>
      <c r="J6" s="1">
        <v>14901.643</v>
      </c>
      <c r="K6" s="1">
        <v>13830.391</v>
      </c>
      <c r="L6" s="1"/>
      <c r="M6" s="1"/>
      <c r="N6" s="1"/>
      <c r="O6" s="1"/>
      <c r="P6" s="1"/>
      <c r="Q6" s="1"/>
      <c r="R6" s="1"/>
      <c r="S6" s="1">
        <v>23374.155999999999</v>
      </c>
      <c r="T6" s="1">
        <v>37436.016000000003</v>
      </c>
      <c r="U6" s="1">
        <v>48061.148000000001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x14ac:dyDescent="0.25">
      <c r="B7" t="s">
        <v>54</v>
      </c>
      <c r="C7" s="7">
        <f>+C8/C6</f>
        <v>4.5466847519183541E-2</v>
      </c>
      <c r="D7" s="7">
        <f t="shared" ref="D7:K7" si="0">+D8/D6</f>
        <v>6.981961942042493E-2</v>
      </c>
      <c r="E7" s="7">
        <f t="shared" si="0"/>
        <v>5.1527291093418963E-2</v>
      </c>
      <c r="F7" s="7">
        <f t="shared" si="0"/>
        <v>5.8780767622250943E-2</v>
      </c>
      <c r="G7" s="7">
        <f t="shared" si="0"/>
        <v>6.1163991872964396E-2</v>
      </c>
      <c r="H7" s="7">
        <f t="shared" si="0"/>
        <v>6.3642000279069411E-2</v>
      </c>
      <c r="I7" s="7">
        <f t="shared" si="0"/>
        <v>6.3378262448447034E-2</v>
      </c>
      <c r="J7" s="7">
        <f t="shared" si="0"/>
        <v>5.5362552974863248E-2</v>
      </c>
      <c r="K7" s="7">
        <f t="shared" si="0"/>
        <v>6.3769491404834469E-2</v>
      </c>
      <c r="L7" s="1"/>
      <c r="M7" s="1"/>
      <c r="N7" s="1"/>
      <c r="O7" s="1"/>
      <c r="P7" s="7" t="e">
        <f t="shared" ref="P7" si="1">+P8/P6</f>
        <v>#DIV/0!</v>
      </c>
      <c r="Q7" s="7" t="e">
        <f t="shared" ref="Q7" si="2">+Q8/Q6</f>
        <v>#DIV/0!</v>
      </c>
      <c r="R7" s="7" t="e">
        <f t="shared" ref="R7" si="3">+R8/R6</f>
        <v>#DIV/0!</v>
      </c>
      <c r="S7" s="7">
        <f t="shared" ref="S7" si="4">+S8/S6</f>
        <v>4.418491089047237E-2</v>
      </c>
      <c r="T7" s="7">
        <f t="shared" ref="T7" si="5">+T8/T6</f>
        <v>5.6266751248316586E-2</v>
      </c>
      <c r="U7" s="7">
        <f t="shared" ref="U7" si="6">+U8/U6</f>
        <v>6.039924389654612E-2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76" x14ac:dyDescent="0.25">
      <c r="B8" t="s">
        <v>31</v>
      </c>
      <c r="C8" s="1">
        <v>402.01</v>
      </c>
      <c r="D8" s="1">
        <v>516.32600000000002</v>
      </c>
      <c r="E8" s="1">
        <v>427.26100000000002</v>
      </c>
      <c r="F8" s="1">
        <v>760.80600000000004</v>
      </c>
      <c r="G8" s="1">
        <v>734.05499999999995</v>
      </c>
      <c r="H8" s="1">
        <v>686.88900000000001</v>
      </c>
      <c r="I8" s="1">
        <v>656.92</v>
      </c>
      <c r="J8" s="1">
        <v>824.99300000000005</v>
      </c>
      <c r="K8" s="1">
        <v>881.95699999999999</v>
      </c>
      <c r="L8" s="1"/>
      <c r="M8" s="1"/>
      <c r="N8" s="1"/>
      <c r="O8" s="1"/>
      <c r="P8" s="1"/>
      <c r="Q8" s="1"/>
      <c r="R8" s="1"/>
      <c r="S8" s="1">
        <v>1032.7850000000001</v>
      </c>
      <c r="T8" s="1">
        <v>2106.4029999999998</v>
      </c>
      <c r="U8" s="1">
        <v>2902.857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76" x14ac:dyDescent="0.25">
      <c r="B9" t="s">
        <v>32</v>
      </c>
      <c r="C9" s="1">
        <v>280.72899999999998</v>
      </c>
      <c r="D9" s="1">
        <v>288.25099999999998</v>
      </c>
      <c r="E9" s="1">
        <v>296.24</v>
      </c>
      <c r="F9" s="1">
        <v>351.529</v>
      </c>
      <c r="G9" s="1">
        <v>369.99700000000001</v>
      </c>
      <c r="H9" s="1">
        <v>350.55200000000002</v>
      </c>
      <c r="I9" s="1">
        <v>361.46</v>
      </c>
      <c r="J9" s="1">
        <v>425.79899999999998</v>
      </c>
      <c r="K9" s="1">
        <v>423.471</v>
      </c>
      <c r="L9" s="1"/>
      <c r="M9" s="1"/>
      <c r="N9" s="1"/>
      <c r="O9" s="1"/>
      <c r="P9" s="1"/>
      <c r="Q9" s="1"/>
      <c r="R9" s="1"/>
      <c r="S9" s="1">
        <v>821.84699999999998</v>
      </c>
      <c r="T9" s="1">
        <v>1216.749</v>
      </c>
      <c r="U9" s="1">
        <v>1507.808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x14ac:dyDescent="0.25">
      <c r="B10" t="s">
        <v>33</v>
      </c>
      <c r="C10" s="1">
        <v>86.912999999999997</v>
      </c>
      <c r="D10" s="1">
        <v>70.349999999999994</v>
      </c>
      <c r="E10" s="1">
        <v>66.456000000000003</v>
      </c>
      <c r="F10" s="1">
        <v>118.52200000000001</v>
      </c>
      <c r="G10" s="1">
        <v>70.944000000000003</v>
      </c>
      <c r="H10" s="1">
        <v>67</v>
      </c>
      <c r="I10" s="1">
        <v>77.11</v>
      </c>
      <c r="J10" s="1">
        <v>141.88999999999999</v>
      </c>
      <c r="K10" s="1">
        <v>103.378</v>
      </c>
      <c r="L10" s="1"/>
      <c r="M10" s="1"/>
      <c r="N10" s="1"/>
      <c r="O10" s="1"/>
      <c r="P10" s="1"/>
      <c r="Q10" s="1"/>
      <c r="R10" s="1"/>
      <c r="S10" s="1">
        <v>385.82900000000001</v>
      </c>
      <c r="T10" s="1">
        <v>342.24099999999999</v>
      </c>
      <c r="U10" s="1">
        <v>357.03399999999999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x14ac:dyDescent="0.25">
      <c r="B11" t="s">
        <v>34</v>
      </c>
      <c r="C11" s="6">
        <f t="shared" ref="C11" si="7">+SUM(C8:C10)</f>
        <v>769.65200000000004</v>
      </c>
      <c r="D11" s="6">
        <f t="shared" ref="D11" si="8">+SUM(D8:D10)</f>
        <v>874.92700000000002</v>
      </c>
      <c r="E11" s="6">
        <f t="shared" ref="E11" si="9">+SUM(E8:E10)</f>
        <v>789.95699999999999</v>
      </c>
      <c r="F11" s="6">
        <f t="shared" ref="F11" si="10">+SUM(F8:F10)</f>
        <v>1230.857</v>
      </c>
      <c r="G11" s="6">
        <f t="shared" ref="G11" si="11">+SUM(G8:G10)</f>
        <v>1174.9959999999999</v>
      </c>
      <c r="H11" s="6">
        <f t="shared" ref="H11" si="12">+SUM(H8:H10)</f>
        <v>1104.441</v>
      </c>
      <c r="I11" s="6">
        <f t="shared" ref="I11" si="13">+SUM(I8:I10)</f>
        <v>1095.4899999999998</v>
      </c>
      <c r="J11" s="6">
        <f t="shared" ref="J11" si="14">+SUM(J8:J10)</f>
        <v>1392.6819999999998</v>
      </c>
      <c r="K11" s="6">
        <v>1408.806</v>
      </c>
      <c r="L11" s="6">
        <f t="shared" ref="L11" si="15">+SUM(L8:L10)</f>
        <v>0</v>
      </c>
      <c r="M11" s="6">
        <f t="shared" ref="M11" si="16">+SUM(M8:M10)</f>
        <v>0</v>
      </c>
      <c r="N11" s="6">
        <f t="shared" ref="N11" si="17">+SUM(N8:N10)</f>
        <v>0</v>
      </c>
      <c r="O11" s="1"/>
      <c r="P11" s="6">
        <f t="shared" ref="P11:T11" si="18">+SUM(P8:P10)</f>
        <v>0</v>
      </c>
      <c r="Q11" s="6">
        <f t="shared" si="18"/>
        <v>0</v>
      </c>
      <c r="R11" s="6">
        <f t="shared" si="18"/>
        <v>0</v>
      </c>
      <c r="S11" s="6">
        <f t="shared" si="18"/>
        <v>2240.4610000000002</v>
      </c>
      <c r="T11" s="6">
        <f t="shared" si="18"/>
        <v>3665.393</v>
      </c>
      <c r="U11" s="6">
        <f>+SUM(U8:U10)</f>
        <v>4767.6989999999996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x14ac:dyDescent="0.25">
      <c r="B12" t="s">
        <v>40</v>
      </c>
      <c r="C12" s="1"/>
      <c r="D12" s="1"/>
      <c r="E12" s="1"/>
      <c r="F12" s="1"/>
      <c r="G12" s="1">
        <v>710.06899999999996</v>
      </c>
      <c r="H12" s="1"/>
      <c r="I12" s="1"/>
      <c r="J12" s="1"/>
      <c r="K12" s="1">
        <v>843.803</v>
      </c>
      <c r="L12" s="1"/>
      <c r="M12" s="1"/>
      <c r="N12" s="1"/>
      <c r="O12" s="1"/>
      <c r="P12" s="1"/>
      <c r="Q12" s="1"/>
      <c r="R12" s="1"/>
      <c r="S12" s="1">
        <v>1484.2729999999999</v>
      </c>
      <c r="T12" s="1">
        <v>2292.1750000000002</v>
      </c>
      <c r="U12" s="1">
        <v>2950.5610000000001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 x14ac:dyDescent="0.25">
      <c r="B13" t="s">
        <v>41</v>
      </c>
      <c r="C13" s="1"/>
      <c r="D13" s="1">
        <f t="shared" ref="D13:J13" si="19">+D11-D12</f>
        <v>874.92700000000002</v>
      </c>
      <c r="E13" s="1">
        <f t="shared" si="19"/>
        <v>789.95699999999999</v>
      </c>
      <c r="F13" s="1">
        <f t="shared" si="19"/>
        <v>1230.857</v>
      </c>
      <c r="G13" s="1">
        <f t="shared" si="19"/>
        <v>464.92699999999991</v>
      </c>
      <c r="H13" s="1">
        <f t="shared" si="19"/>
        <v>1104.441</v>
      </c>
      <c r="I13" s="1">
        <f t="shared" si="19"/>
        <v>1095.4899999999998</v>
      </c>
      <c r="J13" s="1">
        <f t="shared" si="19"/>
        <v>1392.6819999999998</v>
      </c>
      <c r="K13" s="1">
        <f>+K11-K12</f>
        <v>565.00300000000004</v>
      </c>
      <c r="L13" s="1"/>
      <c r="M13" s="1"/>
      <c r="N13" s="1"/>
      <c r="O13" s="1"/>
      <c r="P13" s="1">
        <f t="shared" ref="P13:T13" si="20">+P11-P12</f>
        <v>0</v>
      </c>
      <c r="Q13" s="1">
        <f t="shared" si="20"/>
        <v>0</v>
      </c>
      <c r="R13" s="1">
        <f t="shared" si="20"/>
        <v>0</v>
      </c>
      <c r="S13" s="1">
        <f t="shared" si="20"/>
        <v>756.18800000000033</v>
      </c>
      <c r="T13" s="1">
        <f t="shared" si="20"/>
        <v>1373.2179999999998</v>
      </c>
      <c r="U13" s="1">
        <f>+U11-U12</f>
        <v>1817.1379999999995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 x14ac:dyDescent="0.25">
      <c r="B14" t="s">
        <v>42</v>
      </c>
      <c r="C14" s="1"/>
      <c r="D14" s="1"/>
      <c r="E14" s="1"/>
      <c r="F14" s="1"/>
      <c r="G14" s="1">
        <v>340.69900000000001</v>
      </c>
      <c r="H14" s="1"/>
      <c r="I14" s="1"/>
      <c r="J14" s="1"/>
      <c r="K14" s="1">
        <v>343.68</v>
      </c>
      <c r="L14" s="1"/>
      <c r="M14" s="1"/>
      <c r="N14" s="1"/>
      <c r="O14" s="1"/>
      <c r="P14" s="1"/>
      <c r="Q14" s="1"/>
      <c r="R14" s="1"/>
      <c r="S14" s="1">
        <v>1185.9770000000001</v>
      </c>
      <c r="T14" s="1">
        <v>1200.7180000000001</v>
      </c>
      <c r="U14" s="1">
        <v>1264.92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 x14ac:dyDescent="0.25">
      <c r="B15" t="s">
        <v>43</v>
      </c>
      <c r="C15" s="1"/>
      <c r="D15" s="1"/>
      <c r="E15" s="1"/>
      <c r="F15" s="1"/>
      <c r="G15" s="1">
        <v>88.814999999999998</v>
      </c>
      <c r="H15" s="1"/>
      <c r="I15" s="1"/>
      <c r="J15" s="1"/>
      <c r="K15" s="1">
        <v>103.26</v>
      </c>
      <c r="L15" s="1"/>
      <c r="M15" s="1"/>
      <c r="N15" s="1"/>
      <c r="O15" s="1"/>
      <c r="P15" s="1"/>
      <c r="Q15" s="1"/>
      <c r="R15" s="1"/>
      <c r="S15" s="1">
        <v>318.24700000000001</v>
      </c>
      <c r="T15" s="1">
        <v>355.15600000000001</v>
      </c>
      <c r="U15" s="1">
        <v>397.11399999999998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 x14ac:dyDescent="0.25">
      <c r="B16" t="s">
        <v>44</v>
      </c>
      <c r="C16" s="1"/>
      <c r="D16" s="1"/>
      <c r="E16" s="1"/>
      <c r="F16" s="1"/>
      <c r="G16" s="1">
        <v>174.251</v>
      </c>
      <c r="H16" s="1"/>
      <c r="I16" s="1"/>
      <c r="J16" s="1"/>
      <c r="K16" s="1">
        <v>164.39400000000001</v>
      </c>
      <c r="L16" s="1"/>
      <c r="M16" s="1"/>
      <c r="N16" s="1"/>
      <c r="O16" s="1"/>
      <c r="P16" s="1"/>
      <c r="Q16" s="1"/>
      <c r="R16" s="1"/>
      <c r="S16" s="1">
        <v>763.72</v>
      </c>
      <c r="T16" s="1">
        <v>606.56899999999996</v>
      </c>
      <c r="U16" s="1">
        <v>764.10299999999995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2:76" x14ac:dyDescent="0.25">
      <c r="B17" t="s">
        <v>45</v>
      </c>
      <c r="C17" s="1"/>
      <c r="D17" s="1"/>
      <c r="E17" s="1"/>
      <c r="F17" s="1">
        <f t="shared" ref="F17:N17" si="21">+F13-SUM(F14:F16)</f>
        <v>1230.857</v>
      </c>
      <c r="G17" s="1">
        <f t="shared" si="21"/>
        <v>-138.83800000000008</v>
      </c>
      <c r="H17" s="1">
        <f t="shared" si="21"/>
        <v>1104.441</v>
      </c>
      <c r="I17" s="1">
        <f t="shared" si="21"/>
        <v>1095.4899999999998</v>
      </c>
      <c r="J17" s="1">
        <f t="shared" si="21"/>
        <v>1392.6819999999998</v>
      </c>
      <c r="K17" s="1">
        <f t="shared" si="21"/>
        <v>-46.331000000000017</v>
      </c>
      <c r="L17" s="1">
        <f t="shared" si="21"/>
        <v>0</v>
      </c>
      <c r="M17" s="1">
        <f t="shared" si="21"/>
        <v>0</v>
      </c>
      <c r="N17" s="1">
        <f t="shared" si="21"/>
        <v>0</v>
      </c>
      <c r="O17" s="1"/>
      <c r="P17" s="1">
        <f t="shared" ref="P17:T17" si="22">+P13-SUM(P14:P16)</f>
        <v>0</v>
      </c>
      <c r="Q17" s="1">
        <f t="shared" si="22"/>
        <v>0</v>
      </c>
      <c r="R17" s="1">
        <f t="shared" si="22"/>
        <v>0</v>
      </c>
      <c r="S17" s="1">
        <f t="shared" si="22"/>
        <v>-1511.7560000000001</v>
      </c>
      <c r="T17" s="1">
        <f t="shared" si="22"/>
        <v>-789.22500000000036</v>
      </c>
      <c r="U17" s="1">
        <f>+U13-SUM(U14:U16)</f>
        <v>-608.99900000000071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2:76" x14ac:dyDescent="0.25">
      <c r="B18" t="s">
        <v>46</v>
      </c>
      <c r="C18" s="1"/>
      <c r="D18" s="1"/>
      <c r="E18" s="1"/>
      <c r="F18" s="1"/>
      <c r="G18" s="1">
        <v>15.067</v>
      </c>
      <c r="H18" s="1"/>
      <c r="I18" s="1"/>
      <c r="J18" s="1"/>
      <c r="K18" s="1">
        <v>9.4890000000000008</v>
      </c>
      <c r="L18" s="1"/>
      <c r="M18" s="1"/>
      <c r="N18" s="1"/>
      <c r="O18" s="1"/>
      <c r="P18" s="1"/>
      <c r="Q18" s="1"/>
      <c r="R18" s="1"/>
      <c r="S18" s="1">
        <v>21.353000000000002</v>
      </c>
      <c r="T18" s="1">
        <v>58.417999999999999</v>
      </c>
      <c r="U18" s="1">
        <v>47.259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2:76" x14ac:dyDescent="0.25">
      <c r="B19" t="s">
        <v>47</v>
      </c>
      <c r="C19" s="1"/>
      <c r="D19" s="1"/>
      <c r="E19" s="1"/>
      <c r="F19" s="1"/>
      <c r="G19" s="1">
        <v>0.64900000000000002</v>
      </c>
      <c r="H19" s="1"/>
      <c r="I19" s="1"/>
      <c r="J19" s="1"/>
      <c r="K19" s="1">
        <v>5.0940000000000003</v>
      </c>
      <c r="L19" s="1"/>
      <c r="M19" s="1"/>
      <c r="N19" s="1"/>
      <c r="O19" s="1"/>
      <c r="P19" s="1"/>
      <c r="Q19" s="1"/>
      <c r="R19" s="1"/>
      <c r="S19" s="1">
        <v>2.6509999999999998</v>
      </c>
      <c r="T19" s="1">
        <v>2.6789999999999998</v>
      </c>
      <c r="U19" s="1">
        <v>2.9590000000000001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2:76" x14ac:dyDescent="0.25">
      <c r="B20" t="s">
        <v>48</v>
      </c>
      <c r="C20" s="1"/>
      <c r="D20" s="1"/>
      <c r="E20" s="1"/>
      <c r="F20" s="1"/>
      <c r="G20" s="1">
        <v>18.094000000000001</v>
      </c>
      <c r="H20" s="1"/>
      <c r="I20" s="1"/>
      <c r="J20" s="1"/>
      <c r="K20" s="1">
        <v>-2.4950000000000001</v>
      </c>
      <c r="L20" s="1"/>
      <c r="M20" s="1"/>
      <c r="N20" s="1"/>
      <c r="O20" s="1"/>
      <c r="P20" s="1"/>
      <c r="Q20" s="1"/>
      <c r="R20" s="1"/>
      <c r="S20" s="1">
        <v>-29.396000000000001</v>
      </c>
      <c r="T20" s="1">
        <v>57.542999999999999</v>
      </c>
      <c r="U20" s="1">
        <v>4.9450000000000003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2:76" x14ac:dyDescent="0.25">
      <c r="B21" t="s">
        <v>49</v>
      </c>
      <c r="C21" s="1"/>
      <c r="D21" s="1"/>
      <c r="E21" s="1"/>
      <c r="F21" s="1"/>
      <c r="G21" s="1">
        <v>-0.73499999999999999</v>
      </c>
      <c r="H21" s="1"/>
      <c r="I21" s="1"/>
      <c r="J21" s="1"/>
      <c r="K21" s="1">
        <v>2.1999999999999999E-2</v>
      </c>
      <c r="L21" s="1"/>
      <c r="M21" s="1"/>
      <c r="N21" s="1"/>
      <c r="O21" s="1"/>
      <c r="P21" s="1"/>
      <c r="Q21" s="1"/>
      <c r="R21" s="1"/>
      <c r="S21" s="1">
        <v>20.7</v>
      </c>
      <c r="T21" s="1">
        <v>-0.224</v>
      </c>
      <c r="U21" s="1">
        <v>-23.513999999999999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2:76" x14ac:dyDescent="0.25">
      <c r="B22" t="s">
        <v>50</v>
      </c>
      <c r="C22" s="1"/>
      <c r="D22" s="1"/>
      <c r="E22" s="1"/>
      <c r="F22" s="1"/>
      <c r="G22" s="1">
        <f t="shared" ref="G22:N22" si="23">+G17+G18-G19-G20+G21</f>
        <v>-143.24900000000008</v>
      </c>
      <c r="H22" s="1">
        <f t="shared" si="23"/>
        <v>1104.441</v>
      </c>
      <c r="I22" s="1">
        <f t="shared" si="23"/>
        <v>1095.4899999999998</v>
      </c>
      <c r="J22" s="1">
        <f t="shared" si="23"/>
        <v>1392.6819999999998</v>
      </c>
      <c r="K22" s="1">
        <f t="shared" si="23"/>
        <v>-39.419000000000018</v>
      </c>
      <c r="L22" s="1">
        <f t="shared" si="23"/>
        <v>0</v>
      </c>
      <c r="M22" s="1">
        <f t="shared" si="23"/>
        <v>0</v>
      </c>
      <c r="N22" s="1">
        <f t="shared" si="23"/>
        <v>0</v>
      </c>
      <c r="O22" s="1"/>
      <c r="P22" s="1">
        <f t="shared" ref="P22:T22" si="24">+P17+P18-P19-P20+P21</f>
        <v>0</v>
      </c>
      <c r="Q22" s="1">
        <f t="shared" si="24"/>
        <v>0</v>
      </c>
      <c r="R22" s="1">
        <f t="shared" si="24"/>
        <v>0</v>
      </c>
      <c r="S22" s="1">
        <f t="shared" si="24"/>
        <v>-1442.9580000000001</v>
      </c>
      <c r="T22" s="1">
        <f t="shared" si="24"/>
        <v>-791.25300000000038</v>
      </c>
      <c r="U22" s="1">
        <f>+U17+U18-U19-U20+U21</f>
        <v>-593.1580000000007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2:76" x14ac:dyDescent="0.25">
      <c r="B23" t="s">
        <v>51</v>
      </c>
      <c r="C23" s="1"/>
      <c r="D23" s="1"/>
      <c r="E23" s="1"/>
      <c r="F23" s="1"/>
      <c r="G23" s="1">
        <v>-0.35099999999999998</v>
      </c>
      <c r="H23" s="1"/>
      <c r="I23" s="1"/>
      <c r="J23" s="1"/>
      <c r="K23" s="1">
        <v>-5.6</v>
      </c>
      <c r="L23" s="1"/>
      <c r="M23" s="1"/>
      <c r="N23" s="1"/>
      <c r="O23" s="1"/>
      <c r="P23" s="1"/>
      <c r="Q23" s="1"/>
      <c r="R23" s="1"/>
      <c r="S23" s="1">
        <v>-67.885999999999996</v>
      </c>
      <c r="T23" s="1">
        <v>10.17</v>
      </c>
      <c r="U23" s="1">
        <v>-86.340999999999994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2:76" x14ac:dyDescent="0.25">
      <c r="B24" t="s">
        <v>52</v>
      </c>
      <c r="C24" s="1"/>
      <c r="D24" s="1"/>
      <c r="E24" s="1"/>
      <c r="F24" s="1"/>
      <c r="G24" s="1">
        <v>-0.33</v>
      </c>
      <c r="H24" s="1"/>
      <c r="I24" s="1"/>
      <c r="J24" s="1"/>
      <c r="K24" s="1">
        <v>4.4999999999999998E-2</v>
      </c>
      <c r="L24" s="1"/>
      <c r="M24" s="1"/>
      <c r="N24" s="1"/>
      <c r="O24" s="1"/>
      <c r="P24" s="1"/>
      <c r="Q24" s="1"/>
      <c r="R24" s="1"/>
      <c r="S24" s="1">
        <v>2.895</v>
      </c>
      <c r="T24" s="1">
        <v>0.71899999999999997</v>
      </c>
      <c r="U24" s="1">
        <v>0.46800000000000003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2:76" x14ac:dyDescent="0.25">
      <c r="B25" t="s">
        <v>53</v>
      </c>
      <c r="C25" s="1"/>
      <c r="D25" s="1"/>
      <c r="E25" s="1"/>
      <c r="F25" s="1"/>
      <c r="G25" s="1">
        <f t="shared" ref="G25:N25" si="25">+G22-G23-G24</f>
        <v>-142.56800000000007</v>
      </c>
      <c r="H25" s="1">
        <f t="shared" si="25"/>
        <v>1104.441</v>
      </c>
      <c r="I25" s="1">
        <f t="shared" si="25"/>
        <v>1095.4899999999998</v>
      </c>
      <c r="J25" s="1">
        <f t="shared" si="25"/>
        <v>1392.6819999999998</v>
      </c>
      <c r="K25" s="1">
        <f t="shared" si="25"/>
        <v>-33.864000000000019</v>
      </c>
      <c r="L25" s="1">
        <f t="shared" si="25"/>
        <v>0</v>
      </c>
      <c r="M25" s="1">
        <f t="shared" si="25"/>
        <v>0</v>
      </c>
      <c r="N25" s="1">
        <f t="shared" si="25"/>
        <v>0</v>
      </c>
      <c r="O25" s="1"/>
      <c r="P25" s="1">
        <f t="shared" ref="P25:T25" si="26">+P22-P23-P24</f>
        <v>0</v>
      </c>
      <c r="Q25" s="1">
        <f t="shared" si="26"/>
        <v>0</v>
      </c>
      <c r="R25" s="1">
        <f t="shared" si="26"/>
        <v>0</v>
      </c>
      <c r="S25" s="1">
        <f t="shared" si="26"/>
        <v>-1377.9670000000001</v>
      </c>
      <c r="T25" s="1">
        <f t="shared" si="26"/>
        <v>-802.14200000000039</v>
      </c>
      <c r="U25" s="1">
        <f>+U22-U23-U24</f>
        <v>-507.28500000000071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2:7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2:76" x14ac:dyDescent="0.25">
      <c r="B27" t="s">
        <v>39</v>
      </c>
      <c r="C27" s="8" t="e">
        <f t="shared" ref="C27:J27" si="27">+C25/C28</f>
        <v>#DIV/0!</v>
      </c>
      <c r="D27" s="8" t="e">
        <f t="shared" si="27"/>
        <v>#DIV/0!</v>
      </c>
      <c r="E27" s="8" t="e">
        <f t="shared" si="27"/>
        <v>#DIV/0!</v>
      </c>
      <c r="F27" s="8" t="e">
        <f t="shared" si="27"/>
        <v>#DIV/0!</v>
      </c>
      <c r="G27" s="8">
        <f t="shared" si="27"/>
        <v>-0.29947045268838224</v>
      </c>
      <c r="H27" s="8" t="e">
        <f t="shared" si="27"/>
        <v>#DIV/0!</v>
      </c>
      <c r="I27" s="8" t="e">
        <f t="shared" si="27"/>
        <v>#DIV/0!</v>
      </c>
      <c r="J27" s="8" t="e">
        <f t="shared" si="27"/>
        <v>#DIV/0!</v>
      </c>
      <c r="K27" s="8">
        <f>+K25/K28</f>
        <v>-6.8227562210505355E-2</v>
      </c>
      <c r="L27" s="1"/>
      <c r="M27" s="1"/>
      <c r="N27" s="1"/>
      <c r="O27" s="1"/>
      <c r="P27" s="8" t="e">
        <f t="shared" ref="P27:R27" si="28">+P25/P28</f>
        <v>#DIV/0!</v>
      </c>
      <c r="Q27" s="8" t="e">
        <f t="shared" si="28"/>
        <v>#DIV/0!</v>
      </c>
      <c r="R27" s="8" t="e">
        <f t="shared" si="28"/>
        <v>#DIV/0!</v>
      </c>
      <c r="S27" s="8">
        <f>+S25/S28</f>
        <v>-3.1567605088508248</v>
      </c>
      <c r="T27" s="8">
        <f t="shared" ref="T27:U27" si="29">+T25/T28</f>
        <v>-1.7339899135104062</v>
      </c>
      <c r="U27" s="8">
        <f t="shared" si="29"/>
        <v>-1.0525589579088475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2:76" x14ac:dyDescent="0.25">
      <c r="B28" t="s">
        <v>5</v>
      </c>
      <c r="C28" s="1"/>
      <c r="D28" s="1"/>
      <c r="E28" s="1"/>
      <c r="F28" s="1"/>
      <c r="G28" s="1">
        <v>476.06700000000001</v>
      </c>
      <c r="H28" s="1"/>
      <c r="I28" s="1"/>
      <c r="J28" s="1"/>
      <c r="K28" s="1">
        <v>496.339</v>
      </c>
      <c r="L28" s="1"/>
      <c r="M28" s="1"/>
      <c r="N28" s="1"/>
      <c r="O28" s="1"/>
      <c r="P28" s="1"/>
      <c r="Q28" s="1"/>
      <c r="R28" s="1"/>
      <c r="S28" s="1">
        <v>436.51299999999998</v>
      </c>
      <c r="T28" s="1">
        <v>462.59899999999999</v>
      </c>
      <c r="U28" s="1">
        <v>481.95400000000001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2:7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2:76" x14ac:dyDescent="0.25">
      <c r="B30" t="s">
        <v>55</v>
      </c>
      <c r="C30" s="1"/>
      <c r="D30" s="1"/>
      <c r="E30" s="1"/>
      <c r="F30" s="1"/>
      <c r="G30" s="1"/>
      <c r="H30" s="1"/>
      <c r="I30" s="1"/>
      <c r="J30" s="1"/>
      <c r="K30" s="7">
        <f>+K3/G3-1</f>
        <v>0.26470588235294112</v>
      </c>
      <c r="L30" s="7" t="e">
        <f t="shared" ref="L30:N30" si="30">+L3/H3-1</f>
        <v>#DIV/0!</v>
      </c>
      <c r="M30" s="7" t="e">
        <f t="shared" si="30"/>
        <v>#DIV/0!</v>
      </c>
      <c r="N30" s="7" t="e">
        <f t="shared" si="30"/>
        <v>#DIV/0!</v>
      </c>
      <c r="O30" s="1"/>
      <c r="P30" s="1"/>
      <c r="Q30" s="7" t="e">
        <f t="shared" ref="Q30:T30" si="31">+Q3/P3-1</f>
        <v>#DIV/0!</v>
      </c>
      <c r="R30" s="7" t="e">
        <f t="shared" si="31"/>
        <v>#DIV/0!</v>
      </c>
      <c r="S30" s="7" t="e">
        <f t="shared" si="31"/>
        <v>#DIV/0!</v>
      </c>
      <c r="T30" s="7">
        <f t="shared" si="31"/>
        <v>0.42105263157894757</v>
      </c>
      <c r="U30" s="7">
        <f>+U3/T3-1</f>
        <v>0.37037037037037024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2:76" x14ac:dyDescent="0.25">
      <c r="B31" t="s">
        <v>56</v>
      </c>
      <c r="C31" s="1"/>
      <c r="D31" s="1"/>
      <c r="E31" s="1"/>
      <c r="F31" s="1"/>
      <c r="G31" s="1"/>
      <c r="H31" s="1"/>
      <c r="I31" s="1"/>
      <c r="J31" s="1"/>
      <c r="K31" s="7">
        <f>+K6/G6-1</f>
        <v>0.15239583236122645</v>
      </c>
      <c r="L31" s="7">
        <f t="shared" ref="L31:N31" si="32">+L6/H6-1</f>
        <v>-1</v>
      </c>
      <c r="M31" s="7">
        <f t="shared" si="32"/>
        <v>-1</v>
      </c>
      <c r="N31" s="7">
        <f t="shared" si="32"/>
        <v>-1</v>
      </c>
      <c r="O31" s="1"/>
      <c r="P31" s="1"/>
      <c r="Q31" s="7" t="e">
        <f t="shared" ref="Q31:T31" si="33">+Q6/P6-1</f>
        <v>#DIV/0!</v>
      </c>
      <c r="R31" s="7" t="e">
        <f t="shared" si="33"/>
        <v>#DIV/0!</v>
      </c>
      <c r="S31" s="7" t="e">
        <f t="shared" si="33"/>
        <v>#DIV/0!</v>
      </c>
      <c r="T31" s="7">
        <f t="shared" si="33"/>
        <v>0.60159862028815092</v>
      </c>
      <c r="U31" s="7">
        <f>+U6/T6-1</f>
        <v>0.28382112028160256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2:76" x14ac:dyDescent="0.25">
      <c r="B32" t="s">
        <v>57</v>
      </c>
      <c r="C32" s="1"/>
      <c r="D32" s="1"/>
      <c r="E32" s="1"/>
      <c r="F32" s="1"/>
      <c r="G32" s="1"/>
      <c r="H32" s="1"/>
      <c r="I32" s="1"/>
      <c r="J32" s="1"/>
      <c r="K32" s="7">
        <f>+K8/G8-1</f>
        <v>0.20148626465319364</v>
      </c>
      <c r="L32" s="7">
        <f t="shared" ref="L32:N32" si="34">+L8/H8-1</f>
        <v>-1</v>
      </c>
      <c r="M32" s="7">
        <f t="shared" si="34"/>
        <v>-1</v>
      </c>
      <c r="N32" s="7">
        <f t="shared" si="34"/>
        <v>-1</v>
      </c>
      <c r="O32" s="1"/>
      <c r="P32" s="1"/>
      <c r="Q32" s="7" t="e">
        <f t="shared" ref="Q32:T35" si="35">+Q8/P8-1</f>
        <v>#DIV/0!</v>
      </c>
      <c r="R32" s="7" t="e">
        <f t="shared" si="35"/>
        <v>#DIV/0!</v>
      </c>
      <c r="S32" s="7" t="e">
        <f t="shared" si="35"/>
        <v>#DIV/0!</v>
      </c>
      <c r="T32" s="7">
        <f t="shared" si="35"/>
        <v>1.0395367864560385</v>
      </c>
      <c r="U32" s="7">
        <f>+U8/T8-1</f>
        <v>0.37811093128902695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2:76" x14ac:dyDescent="0.25">
      <c r="B33" t="s">
        <v>58</v>
      </c>
      <c r="C33" s="1"/>
      <c r="D33" s="1"/>
      <c r="E33" s="1"/>
      <c r="F33" s="1"/>
      <c r="G33" s="1"/>
      <c r="H33" s="1"/>
      <c r="I33" s="1"/>
      <c r="J33" s="1"/>
      <c r="K33" s="7">
        <f>+K9/G9-1</f>
        <v>0.14452549615267141</v>
      </c>
      <c r="L33" s="7">
        <f t="shared" ref="L33:N33" si="36">+L9/H9-1</f>
        <v>-1</v>
      </c>
      <c r="M33" s="7">
        <f t="shared" si="36"/>
        <v>-1</v>
      </c>
      <c r="N33" s="7">
        <f t="shared" si="36"/>
        <v>-1</v>
      </c>
      <c r="O33" s="1"/>
      <c r="P33" s="1"/>
      <c r="Q33" s="7" t="e">
        <f t="shared" si="35"/>
        <v>#DIV/0!</v>
      </c>
      <c r="R33" s="7" t="e">
        <f t="shared" si="35"/>
        <v>#DIV/0!</v>
      </c>
      <c r="S33" s="7" t="e">
        <f t="shared" si="35"/>
        <v>#DIV/0!</v>
      </c>
      <c r="T33" s="7">
        <f t="shared" si="35"/>
        <v>0.48050549554844157</v>
      </c>
      <c r="U33" s="7">
        <f t="shared" ref="U33:U35" si="37">+U9/T9-1</f>
        <v>0.23921038768061442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2:76" x14ac:dyDescent="0.25">
      <c r="B34" t="s">
        <v>59</v>
      </c>
      <c r="C34" s="1"/>
      <c r="D34" s="1"/>
      <c r="E34" s="1"/>
      <c r="F34" s="1"/>
      <c r="G34" s="1"/>
      <c r="H34" s="1"/>
      <c r="I34" s="1"/>
      <c r="J34" s="1"/>
      <c r="K34" s="7">
        <f>+K10/G10-1</f>
        <v>0.4571774921064502</v>
      </c>
      <c r="L34" s="7">
        <f t="shared" ref="L34:N34" si="38">+L10/H10-1</f>
        <v>-1</v>
      </c>
      <c r="M34" s="7">
        <f t="shared" si="38"/>
        <v>-1</v>
      </c>
      <c r="N34" s="7">
        <f t="shared" si="38"/>
        <v>-1</v>
      </c>
      <c r="O34" s="1"/>
      <c r="P34" s="1"/>
      <c r="Q34" s="7" t="e">
        <f t="shared" si="35"/>
        <v>#DIV/0!</v>
      </c>
      <c r="R34" s="7" t="e">
        <f t="shared" si="35"/>
        <v>#DIV/0!</v>
      </c>
      <c r="S34" s="7" t="e">
        <f t="shared" si="35"/>
        <v>#DIV/0!</v>
      </c>
      <c r="T34" s="7">
        <f t="shared" si="35"/>
        <v>-0.11297232711900873</v>
      </c>
      <c r="U34" s="7">
        <f t="shared" si="37"/>
        <v>4.3223926998810835E-2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2:76" x14ac:dyDescent="0.25">
      <c r="B35" s="3" t="s">
        <v>60</v>
      </c>
      <c r="C35" s="6"/>
      <c r="D35" s="6"/>
      <c r="E35" s="6"/>
      <c r="F35" s="6"/>
      <c r="G35" s="6"/>
      <c r="H35" s="6"/>
      <c r="I35" s="6"/>
      <c r="J35" s="6"/>
      <c r="K35" s="9">
        <f>+K11/G11-1</f>
        <v>0.19898791144820938</v>
      </c>
      <c r="L35" s="9">
        <f t="shared" ref="L35:N35" si="39">+L11/H11-1</f>
        <v>-1</v>
      </c>
      <c r="M35" s="9">
        <f t="shared" si="39"/>
        <v>-1</v>
      </c>
      <c r="N35" s="9">
        <f t="shared" si="39"/>
        <v>-1</v>
      </c>
      <c r="O35" s="1"/>
      <c r="P35" s="1"/>
      <c r="Q35" s="7" t="e">
        <f t="shared" si="35"/>
        <v>#DIV/0!</v>
      </c>
      <c r="R35" s="7" t="e">
        <f t="shared" si="35"/>
        <v>#DIV/0!</v>
      </c>
      <c r="S35" s="7" t="e">
        <f t="shared" si="35"/>
        <v>#DIV/0!</v>
      </c>
      <c r="T35" s="7">
        <f t="shared" si="35"/>
        <v>0.63599946618129022</v>
      </c>
      <c r="U35" s="7">
        <f t="shared" si="37"/>
        <v>0.30073337292890545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2:76" x14ac:dyDescent="0.25">
      <c r="B36" t="s">
        <v>41</v>
      </c>
      <c r="C36" s="7">
        <f t="shared" ref="C36:N36" si="40">+C13/C11</f>
        <v>0</v>
      </c>
      <c r="D36" s="7">
        <f t="shared" si="40"/>
        <v>1</v>
      </c>
      <c r="E36" s="7">
        <f t="shared" si="40"/>
        <v>1</v>
      </c>
      <c r="F36" s="7">
        <f t="shared" si="40"/>
        <v>1</v>
      </c>
      <c r="G36" s="7">
        <f t="shared" si="40"/>
        <v>0.39568390020051131</v>
      </c>
      <c r="H36" s="7">
        <f t="shared" si="40"/>
        <v>1</v>
      </c>
      <c r="I36" s="7">
        <f t="shared" si="40"/>
        <v>1</v>
      </c>
      <c r="J36" s="7">
        <f t="shared" si="40"/>
        <v>1</v>
      </c>
      <c r="K36" s="7">
        <f t="shared" si="40"/>
        <v>0.40105096088460729</v>
      </c>
      <c r="L36" s="7" t="e">
        <f t="shared" si="40"/>
        <v>#DIV/0!</v>
      </c>
      <c r="M36" s="7" t="e">
        <f t="shared" si="40"/>
        <v>#DIV/0!</v>
      </c>
      <c r="N36" s="7" t="e">
        <f t="shared" si="40"/>
        <v>#DIV/0!</v>
      </c>
      <c r="O36" s="1"/>
      <c r="P36" s="7" t="e">
        <f t="shared" ref="P36:T36" si="41">+P13/P11</f>
        <v>#DIV/0!</v>
      </c>
      <c r="Q36" s="7" t="e">
        <f t="shared" si="41"/>
        <v>#DIV/0!</v>
      </c>
      <c r="R36" s="7" t="e">
        <f t="shared" si="41"/>
        <v>#DIV/0!</v>
      </c>
      <c r="S36" s="7">
        <f t="shared" si="41"/>
        <v>0.33751446688873415</v>
      </c>
      <c r="T36" s="7">
        <f t="shared" si="41"/>
        <v>0.37464413775003114</v>
      </c>
      <c r="U36" s="7">
        <f>+U13/U11</f>
        <v>0.3811352184775087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2:76" x14ac:dyDescent="0.25">
      <c r="B37" t="s">
        <v>61</v>
      </c>
      <c r="C37" s="7">
        <f t="shared" ref="C37:N37" si="42">+C17/C11</f>
        <v>0</v>
      </c>
      <c r="D37" s="7">
        <f t="shared" si="42"/>
        <v>0</v>
      </c>
      <c r="E37" s="7">
        <f t="shared" si="42"/>
        <v>0</v>
      </c>
      <c r="F37" s="7">
        <f t="shared" si="42"/>
        <v>1</v>
      </c>
      <c r="G37" s="7">
        <f t="shared" si="42"/>
        <v>-0.11816040224817795</v>
      </c>
      <c r="H37" s="7">
        <f t="shared" si="42"/>
        <v>1</v>
      </c>
      <c r="I37" s="7">
        <f t="shared" si="42"/>
        <v>1</v>
      </c>
      <c r="J37" s="7">
        <f t="shared" si="42"/>
        <v>1</v>
      </c>
      <c r="K37" s="7">
        <f t="shared" si="42"/>
        <v>-3.2886713997526996E-2</v>
      </c>
      <c r="L37" s="7" t="e">
        <f t="shared" si="42"/>
        <v>#DIV/0!</v>
      </c>
      <c r="M37" s="7" t="e">
        <f t="shared" si="42"/>
        <v>#DIV/0!</v>
      </c>
      <c r="N37" s="7" t="e">
        <f t="shared" si="42"/>
        <v>#DIV/0!</v>
      </c>
      <c r="O37" s="1"/>
      <c r="P37" s="7" t="e">
        <f t="shared" ref="P37:T37" si="43">+P17/P11</f>
        <v>#DIV/0!</v>
      </c>
      <c r="Q37" s="7" t="e">
        <f t="shared" si="43"/>
        <v>#DIV/0!</v>
      </c>
      <c r="R37" s="7" t="e">
        <f t="shared" si="43"/>
        <v>#DIV/0!</v>
      </c>
      <c r="S37" s="7">
        <f t="shared" si="43"/>
        <v>-0.67475220501495004</v>
      </c>
      <c r="T37" s="7">
        <f t="shared" si="43"/>
        <v>-0.21531797545310977</v>
      </c>
      <c r="U37" s="7">
        <f>+U17/U11</f>
        <v>-0.12773436410310315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2:76" x14ac:dyDescent="0.25">
      <c r="B38" t="s">
        <v>62</v>
      </c>
      <c r="C38" s="7" t="e">
        <f t="shared" ref="C38:N38" si="44">+C23/C22</f>
        <v>#DIV/0!</v>
      </c>
      <c r="D38" s="7" t="e">
        <f t="shared" si="44"/>
        <v>#DIV/0!</v>
      </c>
      <c r="E38" s="7" t="e">
        <f t="shared" si="44"/>
        <v>#DIV/0!</v>
      </c>
      <c r="F38" s="7" t="e">
        <f t="shared" si="44"/>
        <v>#DIV/0!</v>
      </c>
      <c r="G38" s="7">
        <f t="shared" si="44"/>
        <v>2.450278885018393E-3</v>
      </c>
      <c r="H38" s="7">
        <f t="shared" si="44"/>
        <v>0</v>
      </c>
      <c r="I38" s="7">
        <f t="shared" si="44"/>
        <v>0</v>
      </c>
      <c r="J38" s="7">
        <f t="shared" si="44"/>
        <v>0</v>
      </c>
      <c r="K38" s="7">
        <f t="shared" si="44"/>
        <v>0.14206347192977997</v>
      </c>
      <c r="L38" s="7" t="e">
        <f t="shared" si="44"/>
        <v>#DIV/0!</v>
      </c>
      <c r="M38" s="7" t="e">
        <f t="shared" si="44"/>
        <v>#DIV/0!</v>
      </c>
      <c r="N38" s="7" t="e">
        <f t="shared" si="44"/>
        <v>#DIV/0!</v>
      </c>
      <c r="O38" s="1"/>
      <c r="P38" s="7" t="e">
        <f t="shared" ref="P38:T38" si="45">+P23/P22</f>
        <v>#DIV/0!</v>
      </c>
      <c r="Q38" s="7" t="e">
        <f t="shared" si="45"/>
        <v>#DIV/0!</v>
      </c>
      <c r="R38" s="7" t="e">
        <f t="shared" si="45"/>
        <v>#DIV/0!</v>
      </c>
      <c r="S38" s="7">
        <f t="shared" si="45"/>
        <v>4.7046414379351302E-2</v>
      </c>
      <c r="T38" s="7">
        <f t="shared" si="45"/>
        <v>-1.2853031836846111E-2</v>
      </c>
      <c r="U38" s="7">
        <f>+U23/U22</f>
        <v>0.14556155358268774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2:7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2:7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2:7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2:7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</row>
    <row r="43" spans="2:7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2:7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</row>
    <row r="45" spans="2:7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</row>
    <row r="46" spans="2:7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</row>
    <row r="47" spans="2:7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</row>
    <row r="48" spans="2:7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</row>
    <row r="49" spans="3:7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</row>
    <row r="50" spans="3:7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3:7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</row>
    <row r="52" spans="3:7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</row>
    <row r="53" spans="3:7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</row>
    <row r="54" spans="3:7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</row>
    <row r="55" spans="3:7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</row>
    <row r="56" spans="3:7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</row>
    <row r="57" spans="3:7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</row>
    <row r="58" spans="3:7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</row>
    <row r="59" spans="3:7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</row>
    <row r="60" spans="3:7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</row>
    <row r="61" spans="3:7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3:7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</row>
    <row r="63" spans="3:7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</row>
    <row r="64" spans="3:7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</row>
    <row r="65" spans="3:7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</row>
    <row r="66" spans="3:7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</row>
    <row r="67" spans="3:7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</row>
    <row r="68" spans="3:7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3:7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3:7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</row>
    <row r="71" spans="3:7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3:7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3:7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</row>
    <row r="74" spans="3:7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</row>
    <row r="75" spans="3:7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</row>
    <row r="76" spans="3:7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</row>
    <row r="77" spans="3:7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</row>
    <row r="78" spans="3:7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</row>
    <row r="79" spans="3:7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</row>
    <row r="80" spans="3:7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</row>
    <row r="81" spans="3:7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</row>
    <row r="82" spans="3:7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3:7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3:7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3:7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</row>
    <row r="86" spans="3:7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</row>
    <row r="87" spans="3:7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</row>
    <row r="88" spans="3:7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</row>
    <row r="89" spans="3:7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</row>
    <row r="90" spans="3:7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</row>
    <row r="91" spans="3:7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</row>
    <row r="92" spans="3:7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</row>
    <row r="93" spans="3:7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</row>
    <row r="94" spans="3:7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</row>
    <row r="95" spans="3:7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3:7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</row>
    <row r="97" spans="3:7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</row>
    <row r="98" spans="3:7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</row>
    <row r="99" spans="3:7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</row>
    <row r="100" spans="3:7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</row>
    <row r="101" spans="3:7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</row>
    <row r="102" spans="3:7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3:7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3:7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3:7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</row>
    <row r="106" spans="3:7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</row>
    <row r="107" spans="3:7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</row>
    <row r="108" spans="3:7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</row>
    <row r="109" spans="3:7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</row>
    <row r="110" spans="3:7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</row>
    <row r="111" spans="3:7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</row>
    <row r="112" spans="3:7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</row>
    <row r="113" spans="3:7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</row>
    <row r="114" spans="3:7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</row>
    <row r="115" spans="3:7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</row>
    <row r="116" spans="3:7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</row>
    <row r="117" spans="3:7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</row>
    <row r="118" spans="3:7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</row>
    <row r="119" spans="3:7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</row>
    <row r="120" spans="3:7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</row>
    <row r="121" spans="3:7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</row>
    <row r="122" spans="3:7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</row>
    <row r="123" spans="3:7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</row>
    <row r="124" spans="3:7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</row>
    <row r="125" spans="3:7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</row>
    <row r="126" spans="3:7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</row>
    <row r="127" spans="3:7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</row>
    <row r="128" spans="3:7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</row>
    <row r="129" spans="3:7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</row>
    <row r="130" spans="3:7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</row>
    <row r="131" spans="3:7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</row>
    <row r="132" spans="3:7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</row>
    <row r="133" spans="3:7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</row>
    <row r="134" spans="3:7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</row>
    <row r="135" spans="3:7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</row>
    <row r="136" spans="3:7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</row>
    <row r="137" spans="3:7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</row>
    <row r="138" spans="3:7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</row>
    <row r="139" spans="3:7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</row>
    <row r="140" spans="3:7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</row>
    <row r="141" spans="3:7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</row>
    <row r="142" spans="3:7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</row>
    <row r="143" spans="3:7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</row>
    <row r="144" spans="3:7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</row>
    <row r="145" spans="3:7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</row>
    <row r="146" spans="3:7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</row>
    <row r="147" spans="3:7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</row>
    <row r="148" spans="3:7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</row>
    <row r="149" spans="3:7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</row>
    <row r="150" spans="3:7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</row>
    <row r="151" spans="3:7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</row>
    <row r="152" spans="3:7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</row>
    <row r="153" spans="3:7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</row>
    <row r="154" spans="3:7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</row>
    <row r="155" spans="3:7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</row>
    <row r="156" spans="3:7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</row>
    <row r="157" spans="3:7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</row>
    <row r="158" spans="3:7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</row>
    <row r="159" spans="3:7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</row>
    <row r="160" spans="3:7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</row>
    <row r="161" spans="3:7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</row>
    <row r="162" spans="3:7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</row>
    <row r="163" spans="3:7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</row>
    <row r="164" spans="3:7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</row>
    <row r="165" spans="3:7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</row>
    <row r="166" spans="3:7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</row>
    <row r="167" spans="3:7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</row>
    <row r="168" spans="3:7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</row>
    <row r="169" spans="3:7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</row>
    <row r="170" spans="3:7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</row>
    <row r="171" spans="3:7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</row>
    <row r="172" spans="3:7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</row>
    <row r="173" spans="3:7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</row>
    <row r="174" spans="3:7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</row>
    <row r="175" spans="3:7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</row>
    <row r="176" spans="3:7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</row>
    <row r="177" spans="3:7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</row>
    <row r="178" spans="3:7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</row>
    <row r="179" spans="3:7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</row>
    <row r="180" spans="3:7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</row>
    <row r="181" spans="3:7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</row>
    <row r="182" spans="3:7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</row>
    <row r="183" spans="3:7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</row>
    <row r="184" spans="3:7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</row>
    <row r="185" spans="3:7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</row>
    <row r="186" spans="3:7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</row>
    <row r="187" spans="3:7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</row>
    <row r="188" spans="3:7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</row>
    <row r="189" spans="3:7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</row>
    <row r="190" spans="3:7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</row>
    <row r="191" spans="3:7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</row>
    <row r="192" spans="3:7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</row>
    <row r="193" spans="3:7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</row>
    <row r="194" spans="3:7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</row>
    <row r="195" spans="3:7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</row>
    <row r="196" spans="3:7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</row>
    <row r="197" spans="3:7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</row>
    <row r="198" spans="3:76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</row>
    <row r="199" spans="3:76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</row>
    <row r="200" spans="3:76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</row>
    <row r="201" spans="3:76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</row>
    <row r="202" spans="3:76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</row>
    <row r="203" spans="3:76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</row>
    <row r="204" spans="3:76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</row>
    <row r="205" spans="3:76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</row>
    <row r="206" spans="3:76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</row>
    <row r="207" spans="3:76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</row>
    <row r="208" spans="3:76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</row>
    <row r="209" spans="3:76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</row>
    <row r="210" spans="3:76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</row>
    <row r="211" spans="3:76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</row>
    <row r="212" spans="3:76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</row>
    <row r="213" spans="3:76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</row>
    <row r="214" spans="3:76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</row>
    <row r="215" spans="3:76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</row>
    <row r="216" spans="3:76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</row>
    <row r="217" spans="3:76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</row>
    <row r="218" spans="3:76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</row>
    <row r="219" spans="3:76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</row>
    <row r="220" spans="3:76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</row>
    <row r="221" spans="3:76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</row>
    <row r="222" spans="3:76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</row>
    <row r="223" spans="3:76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</row>
    <row r="224" spans="3:76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</row>
    <row r="225" spans="3:76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</row>
    <row r="226" spans="3:76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</row>
    <row r="227" spans="3:76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</row>
    <row r="228" spans="3:76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</row>
    <row r="229" spans="3:76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</row>
    <row r="230" spans="3:76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</row>
    <row r="231" spans="3:76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</row>
    <row r="232" spans="3:76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</row>
    <row r="233" spans="3:76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</row>
    <row r="234" spans="3:76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</row>
    <row r="235" spans="3:76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</row>
    <row r="236" spans="3:76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</row>
    <row r="237" spans="3:76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</row>
    <row r="238" spans="3:76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</row>
    <row r="239" spans="3:76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</row>
    <row r="240" spans="3:76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</row>
    <row r="241" spans="3:76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</row>
    <row r="242" spans="3:76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</row>
    <row r="243" spans="3:76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</row>
  </sheetData>
  <hyperlinks>
    <hyperlink ref="A1" location="Main!A1" display="Main" xr:uid="{39F6F369-D05F-411A-A404-CA474220F5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2025-01-06T13:06:56Z</dcterms:created>
  <dcterms:modified xsi:type="dcterms:W3CDTF">2025-07-14T12:28:08Z</dcterms:modified>
</cp:coreProperties>
</file>