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F44B93B-A32E-40C9-810B-D603236D0BD2}" xr6:coauthVersionLast="47" xr6:coauthVersionMax="47" xr10:uidLastSave="{00000000-0000-0000-0000-000000000000}"/>
  <bookViews>
    <workbookView xWindow="19095" yWindow="0" windowWidth="19410" windowHeight="20925" activeTab="1" xr2:uid="{0314A48E-4A7F-452F-A8F7-3D2CABA032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I9" i="2"/>
  <c r="I8" i="2"/>
  <c r="I7" i="2"/>
  <c r="I6" i="2"/>
  <c r="I5" i="2"/>
  <c r="C9" i="2"/>
  <c r="C8" i="2"/>
  <c r="C7" i="2"/>
  <c r="C6" i="2"/>
  <c r="C5" i="2"/>
  <c r="D7" i="2"/>
  <c r="D6" i="2"/>
  <c r="D5" i="2"/>
  <c r="H7" i="2"/>
  <c r="H6" i="2"/>
  <c r="H5" i="2"/>
  <c r="H9" i="2"/>
  <c r="H8" i="2"/>
  <c r="D9" i="2"/>
  <c r="D8" i="2"/>
  <c r="J24" i="2"/>
  <c r="I24" i="2"/>
  <c r="H24" i="2"/>
  <c r="G24" i="2"/>
  <c r="K24" i="2"/>
  <c r="G9" i="2"/>
  <c r="G8" i="2"/>
  <c r="G7" i="2"/>
  <c r="G6" i="2"/>
  <c r="G5" i="2"/>
  <c r="K9" i="2"/>
  <c r="K8" i="2"/>
  <c r="K7" i="2"/>
  <c r="K6" i="2"/>
  <c r="K5" i="2"/>
  <c r="K12" i="2"/>
  <c r="K14" i="2" s="1"/>
  <c r="K17" i="2" s="1"/>
  <c r="K19" i="2" s="1"/>
  <c r="K21" i="2" s="1"/>
  <c r="J12" i="2"/>
  <c r="J14" i="2" s="1"/>
  <c r="J17" i="2" s="1"/>
  <c r="J19" i="2" s="1"/>
  <c r="J21" i="2" s="1"/>
  <c r="I12" i="2"/>
  <c r="I14" i="2" s="1"/>
  <c r="I17" i="2" s="1"/>
  <c r="I19" i="2" s="1"/>
  <c r="I21" i="2" s="1"/>
  <c r="G12" i="2"/>
  <c r="G14" i="2" s="1"/>
  <c r="G17" i="2" s="1"/>
  <c r="G19" i="2" s="1"/>
  <c r="G21" i="2" s="1"/>
  <c r="F12" i="2"/>
  <c r="F14" i="2" s="1"/>
  <c r="F17" i="2" s="1"/>
  <c r="F19" i="2" s="1"/>
  <c r="F21" i="2" s="1"/>
  <c r="E12" i="2"/>
  <c r="E14" i="2" s="1"/>
  <c r="E17" i="2" s="1"/>
  <c r="E19" i="2" s="1"/>
  <c r="E21" i="2" s="1"/>
  <c r="D12" i="2"/>
  <c r="D14" i="2" s="1"/>
  <c r="D17" i="2" s="1"/>
  <c r="D19" i="2" s="1"/>
  <c r="D21" i="2" s="1"/>
  <c r="C12" i="2"/>
  <c r="C14" i="2" s="1"/>
  <c r="C17" i="2" s="1"/>
  <c r="C19" i="2" s="1"/>
  <c r="C21" i="2" s="1"/>
  <c r="H12" i="2"/>
  <c r="H14" i="2" s="1"/>
  <c r="H17" i="2" s="1"/>
  <c r="H19" i="2" s="1"/>
  <c r="I4" i="1"/>
  <c r="I7" i="1" s="1"/>
  <c r="K25" i="2" l="1"/>
  <c r="K26" i="2"/>
  <c r="K27" i="2"/>
  <c r="G25" i="2"/>
  <c r="D25" i="2"/>
  <c r="D26" i="2"/>
  <c r="I26" i="2"/>
  <c r="H25" i="2"/>
  <c r="I25" i="2"/>
  <c r="G26" i="2"/>
  <c r="H26" i="2"/>
  <c r="D27" i="2"/>
  <c r="G27" i="2"/>
  <c r="H27" i="2"/>
  <c r="I27" i="2"/>
  <c r="F26" i="2"/>
  <c r="F25" i="2"/>
  <c r="F27" i="2"/>
  <c r="J25" i="2"/>
  <c r="J26" i="2"/>
  <c r="J27" i="2"/>
  <c r="E25" i="2"/>
  <c r="E27" i="2"/>
  <c r="E26" i="2"/>
  <c r="C27" i="2"/>
  <c r="C26" i="2"/>
  <c r="C25" i="2"/>
  <c r="H21" i="2"/>
</calcChain>
</file>

<file path=xl/sharedStrings.xml><?xml version="1.0" encoding="utf-8"?>
<sst xmlns="http://schemas.openxmlformats.org/spreadsheetml/2006/main" count="50" uniqueCount="46">
  <si>
    <t>Boot Barn Holdings</t>
  </si>
  <si>
    <t>numbers in mio USD</t>
  </si>
  <si>
    <t>BOOT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</si>
  <si>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</si>
  <si>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</si>
  <si>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</si>
  <si>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</si>
  <si>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</si>
  <si>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</si>
  <si>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</si>
  <si>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</si>
  <si>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</si>
  <si>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</si>
  <si>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</si>
  <si>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</si>
  <si>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</si>
  <si>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</si>
  <si>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</si>
  <si>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</si>
  <si>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</si>
  <si>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</si>
  <si>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</si>
  <si>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SGA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</si>
  <si>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</si>
  <si>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</si>
  <si>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</si>
  <si>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</si>
  <si>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</si>
  <si>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</si>
  <si>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</si>
  <si>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Notes</t>
  </si>
  <si>
    <t>western and work-related footwear, appereal, accessoires etc.</t>
  </si>
  <si>
    <t>Q126</t>
  </si>
  <si>
    <t>Q226</t>
  </si>
  <si>
    <t>Q326</t>
  </si>
  <si>
    <t>Q426</t>
  </si>
  <si>
    <t>FQ126</t>
  </si>
  <si>
    <t>Footwear</t>
  </si>
  <si>
    <t>Apparel</t>
  </si>
  <si>
    <t>Hats &amp; other</t>
  </si>
  <si>
    <t>Stores</t>
  </si>
  <si>
    <t>E-Commerce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</si>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</sst>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4" fontId="4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2" fillId="0" borderId="0" xfId="2" applyFont="1"/>
    <xf numFmtId="9" fontId="4" fillId="0" borderId="0" xfId="2" applyFont="1"/>
    <xf numFmtId="0" fontId="3" fillId="0" borderId="0" xfId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.bootbarn.com/overview/default.aspx" TargetMode="External"/><Relationship Id="rId1" Type="http://schemas.openxmlformats.org/officeDocument/2006/relationships/hyperlink" Target="https://investor.bootbar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3E3F-E87A-4EBF-98F0-BF3EB9DF3A2D}">
  <dimension ref="A1:J18"/>
  <sheetViews>
    <sheetView zoomScale="200" zoomScaleNormal="200" workbookViewId="0">
      <selection activeCell="B5" sqref="B5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165.1</v>
      </c>
    </row>
    <row r="3" spans="1:10" x14ac:dyDescent="0.2">
      <c r="H3" s="2" t="s">
        <v>5</v>
      </c>
      <c r="I3" s="3">
        <v>30.555623000000001</v>
      </c>
      <c r="J3" s="10" t="s">
        <v>36</v>
      </c>
    </row>
    <row r="4" spans="1:10" x14ac:dyDescent="0.2">
      <c r="B4" s="5" t="s">
        <v>2</v>
      </c>
      <c r="H4" s="2" t="s">
        <v>6</v>
      </c>
      <c r="I4" s="3">
        <f>+I3*I2</f>
        <v>5044.7333572999996</v>
      </c>
    </row>
    <row r="5" spans="1:10" ht="15" x14ac:dyDescent="0.25">
      <c r="B5" s="14" t="s">
        <v>3</v>
      </c>
      <c r="H5" s="2" t="s">
        <v>7</v>
      </c>
      <c r="I5" s="3">
        <v>95.319000000000003</v>
      </c>
      <c r="J5" s="10" t="s">
        <v>36</v>
      </c>
    </row>
    <row r="6" spans="1:10" x14ac:dyDescent="0.2">
      <c r="H6" s="2" t="s">
        <v>8</v>
      </c>
      <c r="I6" s="3">
        <v>0</v>
      </c>
      <c r="J6" s="10" t="s">
        <v>36</v>
      </c>
    </row>
    <row r="7" spans="1:10" x14ac:dyDescent="0.2">
      <c r="H7" s="2" t="s">
        <v>9</v>
      </c>
      <c r="I7" s="3">
        <f>+I4-I5+I6</f>
        <v>4949.4143572999992</v>
      </c>
    </row>
    <row r="17" spans="2:2" x14ac:dyDescent="0.2">
      <c r="B17" s="6" t="s">
        <v>30</v>
      </c>
    </row>
    <row r="18" spans="2:2" x14ac:dyDescent="0.2">
      <c r="B18" s="2" t="s">
        <v>31</v>
      </c>
    </row>
  </sheetData>
  <hyperlinks>
    <hyperlink ref="B4" r:id="rId1" xr:uid="{3432717E-8C6F-4180-8DB6-B4A3D1397479}"/>
    <hyperlink ref="B5" r:id="rId2" xr:uid="{80D0C74E-92CB-4F78-A420-0AE2B0DA7D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5057-02BD-40A6-859F-30122F2CCAF2}">
  <dimension ref="A1:CK255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2.75" x14ac:dyDescent="0.2"/>
  <cols>
    <col min="1" max="1" width="5.42578125" style="2" bestFit="1" customWidth="1"/>
    <col min="2" max="2" width="26" style="2" customWidth="1"/>
    <col min="3" max="16384" width="9.140625" style="2"/>
  </cols>
  <sheetData>
    <row r="1" spans="1:89" x14ac:dyDescent="0.2">
      <c r="A1" s="5" t="s">
        <v>11</v>
      </c>
    </row>
    <row r="2" spans="1:89" x14ac:dyDescent="0.2">
      <c r="C2" s="4" t="s">
        <v>12</v>
      </c>
      <c r="D2" s="4" t="s">
        <v>13</v>
      </c>
      <c r="E2" s="4" t="s">
        <v>10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10" t="s">
        <v>32</v>
      </c>
      <c r="L2" s="10" t="s">
        <v>33</v>
      </c>
      <c r="M2" s="10" t="s">
        <v>34</v>
      </c>
      <c r="N2" s="10" t="s">
        <v>35</v>
      </c>
    </row>
    <row r="3" spans="1:89" x14ac:dyDescent="0.2">
      <c r="B3" s="9" t="s">
        <v>40</v>
      </c>
      <c r="C3" s="4">
        <v>361</v>
      </c>
      <c r="D3" s="4">
        <v>371</v>
      </c>
      <c r="E3" s="4">
        <v>382</v>
      </c>
      <c r="F3" s="4">
        <v>400</v>
      </c>
      <c r="G3" s="4">
        <v>411</v>
      </c>
      <c r="H3" s="4">
        <v>425</v>
      </c>
      <c r="I3" s="4">
        <v>438</v>
      </c>
      <c r="J3" s="10">
        <v>459</v>
      </c>
      <c r="K3" s="10">
        <v>473</v>
      </c>
      <c r="L3" s="10"/>
      <c r="M3" s="10"/>
      <c r="N3" s="10"/>
    </row>
    <row r="4" spans="1:89" x14ac:dyDescent="0.2">
      <c r="C4" s="4"/>
      <c r="D4" s="4"/>
      <c r="E4" s="4"/>
      <c r="F4" s="4"/>
      <c r="G4" s="4"/>
      <c r="H4" s="4"/>
      <c r="I4" s="4"/>
      <c r="J4" s="4"/>
      <c r="K4" s="10"/>
      <c r="L4" s="10"/>
      <c r="M4" s="10"/>
      <c r="N4" s="10"/>
    </row>
    <row r="5" spans="1:89" x14ac:dyDescent="0.2">
      <c r="B5" s="9" t="s">
        <v>37</v>
      </c>
      <c r="C5" s="11">
        <f>49%*C10</f>
        <v>188.01054999999999</v>
      </c>
      <c r="D5" s="3">
        <f>49%*D10</f>
        <v>183.48344</v>
      </c>
      <c r="E5" s="3">
        <f>47%*E10</f>
        <v>244.58752999999999</v>
      </c>
      <c r="F5" s="3"/>
      <c r="G5" s="11">
        <f>49%*G10</f>
        <v>207.45914000000002</v>
      </c>
      <c r="H5" s="3">
        <f>48%*H10</f>
        <v>204.38351999999998</v>
      </c>
      <c r="I5" s="3">
        <f>43%*I10</f>
        <v>261.51309999999995</v>
      </c>
      <c r="J5" s="3"/>
      <c r="K5" s="3">
        <f>48%*K10</f>
        <v>241.95215999999999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x14ac:dyDescent="0.2">
      <c r="B6" s="9" t="s">
        <v>38</v>
      </c>
      <c r="C6" s="3">
        <f>34%*C10</f>
        <v>130.4563</v>
      </c>
      <c r="D6" s="3">
        <f>34%*D10</f>
        <v>127.31504000000001</v>
      </c>
      <c r="E6" s="3">
        <f>37%*E10</f>
        <v>192.54763</v>
      </c>
      <c r="F6" s="3"/>
      <c r="G6" s="3">
        <f>34%*G10</f>
        <v>143.95124000000001</v>
      </c>
      <c r="H6" s="3">
        <f>35%*H10</f>
        <v>149.02964999999998</v>
      </c>
      <c r="I6" s="3">
        <f>41%*I10</f>
        <v>249.34969999999996</v>
      </c>
      <c r="J6" s="3"/>
      <c r="K6" s="3">
        <f>35%*K10</f>
        <v>176.42345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x14ac:dyDescent="0.2">
      <c r="B7" s="9" t="s">
        <v>39</v>
      </c>
      <c r="C7" s="3">
        <f>17%*C10</f>
        <v>65.228149999999999</v>
      </c>
      <c r="D7" s="3">
        <f>17%*D10</f>
        <v>63.657520000000005</v>
      </c>
      <c r="E7" s="3">
        <f>16%*E10</f>
        <v>83.263840000000002</v>
      </c>
      <c r="F7" s="3"/>
      <c r="G7" s="3">
        <f>17%*G10</f>
        <v>71.975620000000006</v>
      </c>
      <c r="H7" s="3">
        <f>17%*H10</f>
        <v>72.385829999999999</v>
      </c>
      <c r="I7" s="3">
        <f>16%*I10</f>
        <v>97.307199999999995</v>
      </c>
      <c r="J7" s="3"/>
      <c r="K7" s="3">
        <f>17%*K10</f>
        <v>85.691390000000013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x14ac:dyDescent="0.2">
      <c r="B8" s="9" t="s">
        <v>40</v>
      </c>
      <c r="C8" s="3">
        <f>90%*C10</f>
        <v>345.32549999999998</v>
      </c>
      <c r="D8" s="3">
        <f>90%*D10</f>
        <v>337.0104</v>
      </c>
      <c r="E8" s="3">
        <f>89%*E10</f>
        <v>463.15511000000004</v>
      </c>
      <c r="F8" s="3"/>
      <c r="G8" s="3">
        <f>91%*G10</f>
        <v>385.28126000000003</v>
      </c>
      <c r="H8" s="3">
        <f>90%*H10</f>
        <v>383.21909999999997</v>
      </c>
      <c r="I8" s="3">
        <f>88%*I10</f>
        <v>535.18959999999993</v>
      </c>
      <c r="J8" s="3"/>
      <c r="K8" s="3">
        <f>91%*K10</f>
        <v>458.70097000000004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x14ac:dyDescent="0.2">
      <c r="B9" s="9" t="s">
        <v>41</v>
      </c>
      <c r="C9" s="3">
        <f>10%*C10</f>
        <v>38.369500000000002</v>
      </c>
      <c r="D9" s="3">
        <f>10%*D10</f>
        <v>37.445600000000006</v>
      </c>
      <c r="E9" s="3">
        <f>11%*E10</f>
        <v>57.24389</v>
      </c>
      <c r="F9" s="3"/>
      <c r="G9" s="3">
        <f>9%*G10</f>
        <v>38.10474</v>
      </c>
      <c r="H9" s="3">
        <f>10%*H10</f>
        <v>42.579900000000002</v>
      </c>
      <c r="I9" s="3">
        <f>12%*I10</f>
        <v>72.980399999999989</v>
      </c>
      <c r="J9" s="3"/>
      <c r="K9" s="3">
        <f>9%*K10</f>
        <v>45.366030000000002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x14ac:dyDescent="0.2">
      <c r="B10" s="1" t="s">
        <v>19</v>
      </c>
      <c r="C10" s="7">
        <v>383.69499999999999</v>
      </c>
      <c r="D10" s="7">
        <v>374.45600000000002</v>
      </c>
      <c r="E10" s="7">
        <v>520.399</v>
      </c>
      <c r="F10" s="7">
        <v>388.459</v>
      </c>
      <c r="G10" s="7">
        <v>423.38600000000002</v>
      </c>
      <c r="H10" s="7">
        <v>425.79899999999998</v>
      </c>
      <c r="I10" s="7">
        <v>608.16999999999996</v>
      </c>
      <c r="J10" s="7">
        <v>453.74900000000002</v>
      </c>
      <c r="K10" s="7">
        <v>504.06700000000001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x14ac:dyDescent="0.2">
      <c r="B11" s="2" t="s">
        <v>20</v>
      </c>
      <c r="C11" s="3">
        <v>241.732</v>
      </c>
      <c r="D11" s="3">
        <v>240.54</v>
      </c>
      <c r="E11" s="3">
        <v>321.29199999999997</v>
      </c>
      <c r="F11" s="3">
        <v>249.02099999999999</v>
      </c>
      <c r="G11" s="3">
        <v>266.637</v>
      </c>
      <c r="H11" s="3">
        <v>272.94099999999997</v>
      </c>
      <c r="I11" s="3">
        <v>369.30099999999999</v>
      </c>
      <c r="J11" s="3">
        <v>285.18700000000001</v>
      </c>
      <c r="K11" s="3">
        <v>306.846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x14ac:dyDescent="0.2">
      <c r="B12" s="2" t="s">
        <v>21</v>
      </c>
      <c r="C12" s="3">
        <f t="shared" ref="C12:G12" si="0">+C10-C11</f>
        <v>141.96299999999999</v>
      </c>
      <c r="D12" s="3">
        <f t="shared" si="0"/>
        <v>133.91600000000003</v>
      </c>
      <c r="E12" s="3">
        <f t="shared" si="0"/>
        <v>199.10700000000003</v>
      </c>
      <c r="F12" s="3">
        <f t="shared" si="0"/>
        <v>139.43800000000002</v>
      </c>
      <c r="G12" s="3">
        <f t="shared" si="0"/>
        <v>156.74900000000002</v>
      </c>
      <c r="H12" s="3">
        <f>+H10-H11</f>
        <v>152.858</v>
      </c>
      <c r="I12" s="3">
        <f t="shared" ref="I12:K12" si="1">+I10-I11</f>
        <v>238.86899999999997</v>
      </c>
      <c r="J12" s="3">
        <f t="shared" si="1"/>
        <v>168.56200000000001</v>
      </c>
      <c r="K12" s="3">
        <f t="shared" si="1"/>
        <v>197.221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x14ac:dyDescent="0.2">
      <c r="B13" s="2" t="s">
        <v>22</v>
      </c>
      <c r="C13" s="3">
        <v>95.718000000000004</v>
      </c>
      <c r="D13" s="3">
        <v>95.337999999999994</v>
      </c>
      <c r="E13" s="3">
        <v>123.96</v>
      </c>
      <c r="F13" s="3">
        <v>101.194</v>
      </c>
      <c r="G13" s="3">
        <v>106.527</v>
      </c>
      <c r="H13" s="3">
        <v>112.879</v>
      </c>
      <c r="I13" s="3">
        <v>139.405</v>
      </c>
      <c r="J13" s="3">
        <v>118.875</v>
      </c>
      <c r="K13" s="3">
        <v>126.501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x14ac:dyDescent="0.2">
      <c r="B14" s="2" t="s">
        <v>23</v>
      </c>
      <c r="C14" s="3">
        <f t="shared" ref="C14:G14" si="2">+C12-C13</f>
        <v>46.24499999999999</v>
      </c>
      <c r="D14" s="3">
        <f t="shared" si="2"/>
        <v>38.578000000000031</v>
      </c>
      <c r="E14" s="3">
        <f t="shared" si="2"/>
        <v>75.147000000000034</v>
      </c>
      <c r="F14" s="3">
        <f t="shared" si="2"/>
        <v>38.244000000000014</v>
      </c>
      <c r="G14" s="3">
        <f t="shared" si="2"/>
        <v>50.222000000000023</v>
      </c>
      <c r="H14" s="3">
        <f>+H12-H13</f>
        <v>39.978999999999999</v>
      </c>
      <c r="I14" s="3">
        <f t="shared" ref="I14:K14" si="3">+I12-I13</f>
        <v>99.46399999999997</v>
      </c>
      <c r="J14" s="3">
        <f t="shared" si="3"/>
        <v>49.687000000000012</v>
      </c>
      <c r="K14" s="3">
        <f t="shared" si="3"/>
        <v>70.72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x14ac:dyDescent="0.2">
      <c r="B15" s="2" t="s">
        <v>24</v>
      </c>
      <c r="C15" s="3">
        <v>1.0229999999999999</v>
      </c>
      <c r="D15" s="3">
        <v>0.46300000000000002</v>
      </c>
      <c r="E15" s="3">
        <v>0.52200000000000002</v>
      </c>
      <c r="F15" s="3">
        <v>0.23</v>
      </c>
      <c r="G15" s="3">
        <v>0.36099999999999999</v>
      </c>
      <c r="H15" s="3">
        <v>0.38400000000000001</v>
      </c>
      <c r="I15" s="3">
        <v>0.41599999999999998</v>
      </c>
      <c r="J15" s="3">
        <v>0.34599999999999997</v>
      </c>
      <c r="K15" s="3">
        <v>0.34300000000000003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x14ac:dyDescent="0.2">
      <c r="B16" s="2" t="s">
        <v>25</v>
      </c>
      <c r="C16" s="3">
        <v>0.224</v>
      </c>
      <c r="D16" s="3">
        <v>-0.05</v>
      </c>
      <c r="E16" s="3">
        <v>0.35099999999999998</v>
      </c>
      <c r="F16" s="3">
        <v>0.871</v>
      </c>
      <c r="G16" s="3">
        <v>0.59599999999999997</v>
      </c>
      <c r="H16" s="3">
        <v>0.94899999999999995</v>
      </c>
      <c r="I16" s="3">
        <v>0.11</v>
      </c>
      <c r="J16" s="3">
        <v>0.60699999999999998</v>
      </c>
      <c r="K16" s="3">
        <v>0.91100000000000003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2:89" x14ac:dyDescent="0.2">
      <c r="B17" s="2" t="s">
        <v>26</v>
      </c>
      <c r="C17" s="3">
        <f t="shared" ref="C17:G17" si="4">+C14-C15+C16</f>
        <v>45.445999999999984</v>
      </c>
      <c r="D17" s="3">
        <f t="shared" si="4"/>
        <v>38.065000000000033</v>
      </c>
      <c r="E17" s="3">
        <f t="shared" si="4"/>
        <v>74.976000000000028</v>
      </c>
      <c r="F17" s="3">
        <f t="shared" si="4"/>
        <v>38.885000000000019</v>
      </c>
      <c r="G17" s="3">
        <f t="shared" si="4"/>
        <v>50.457000000000022</v>
      </c>
      <c r="H17" s="3">
        <f>+H14-H15+H16</f>
        <v>40.543999999999997</v>
      </c>
      <c r="I17" s="3">
        <f t="shared" ref="I17:K17" si="5">+I14-I15+I16</f>
        <v>99.157999999999973</v>
      </c>
      <c r="J17" s="3">
        <f t="shared" si="5"/>
        <v>49.948000000000015</v>
      </c>
      <c r="K17" s="3">
        <f t="shared" si="5"/>
        <v>71.287999999999997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2:89" x14ac:dyDescent="0.2">
      <c r="B18" s="2" t="s">
        <v>27</v>
      </c>
      <c r="C18" s="3">
        <v>11.193</v>
      </c>
      <c r="D18" s="3">
        <v>10.385</v>
      </c>
      <c r="E18" s="3">
        <v>19.352</v>
      </c>
      <c r="F18" s="3">
        <v>9.4459999999999997</v>
      </c>
      <c r="G18" s="3">
        <v>11.558</v>
      </c>
      <c r="H18" s="3">
        <v>11.116</v>
      </c>
      <c r="I18" s="3">
        <v>24.091999999999999</v>
      </c>
      <c r="J18" s="3">
        <v>12.409000000000001</v>
      </c>
      <c r="K18" s="3">
        <v>17.88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2:89" x14ac:dyDescent="0.2">
      <c r="B19" s="2" t="s">
        <v>28</v>
      </c>
      <c r="C19" s="3">
        <f t="shared" ref="C19" si="6">+C17-C18</f>
        <v>34.252999999999986</v>
      </c>
      <c r="D19" s="3">
        <f>+D17-D18</f>
        <v>27.680000000000035</v>
      </c>
      <c r="E19" s="3">
        <f t="shared" ref="E19:K19" si="7">+E17-E18</f>
        <v>55.624000000000024</v>
      </c>
      <c r="F19" s="3">
        <f t="shared" si="7"/>
        <v>29.439000000000021</v>
      </c>
      <c r="G19" s="3">
        <f t="shared" si="7"/>
        <v>38.899000000000022</v>
      </c>
      <c r="H19" s="3">
        <f t="shared" si="7"/>
        <v>29.427999999999997</v>
      </c>
      <c r="I19" s="3">
        <f t="shared" si="7"/>
        <v>75.065999999999974</v>
      </c>
      <c r="J19" s="3">
        <f t="shared" si="7"/>
        <v>37.539000000000016</v>
      </c>
      <c r="K19" s="3">
        <f t="shared" si="7"/>
        <v>53.408000000000001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</row>
    <row r="20" spans="2:89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2:89" x14ac:dyDescent="0.2">
      <c r="B21" s="2" t="s">
        <v>29</v>
      </c>
      <c r="C21" s="8">
        <f t="shared" ref="C21:G21" si="8">+C19/C22</f>
        <v>1.1447429984626691</v>
      </c>
      <c r="D21" s="8">
        <f t="shared" si="8"/>
        <v>0.91847230978531491</v>
      </c>
      <c r="E21" s="8">
        <f t="shared" si="8"/>
        <v>1.8361997821278853</v>
      </c>
      <c r="F21" s="8">
        <f t="shared" si="8"/>
        <v>0.97103935085925464</v>
      </c>
      <c r="G21" s="8">
        <f t="shared" si="8"/>
        <v>1.2781848651135288</v>
      </c>
      <c r="H21" s="8">
        <f>+H19/H22</f>
        <v>0.96453621763356268</v>
      </c>
      <c r="I21" s="8">
        <f t="shared" ref="I21:K21" si="9">+I19/I22</f>
        <v>2.456428548054582</v>
      </c>
      <c r="J21" s="8">
        <f t="shared" si="9"/>
        <v>1.2270454025430659</v>
      </c>
      <c r="K21" s="8">
        <f t="shared" si="9"/>
        <v>1.7455876585174532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2:89" x14ac:dyDescent="0.2">
      <c r="B22" s="2" t="s">
        <v>5</v>
      </c>
      <c r="C22" s="3">
        <v>29.922000000000001</v>
      </c>
      <c r="D22" s="3">
        <v>30.137</v>
      </c>
      <c r="E22" s="3">
        <v>30.292999999999999</v>
      </c>
      <c r="F22" s="3">
        <v>30.317</v>
      </c>
      <c r="G22" s="3">
        <v>30.433</v>
      </c>
      <c r="H22" s="3">
        <v>30.51</v>
      </c>
      <c r="I22" s="3">
        <v>30.559000000000001</v>
      </c>
      <c r="J22" s="3">
        <v>30.593</v>
      </c>
      <c r="K22" s="3">
        <v>30.596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2:8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</row>
    <row r="24" spans="2:89" x14ac:dyDescent="0.2">
      <c r="B24" s="1" t="s">
        <v>42</v>
      </c>
      <c r="C24" s="3"/>
      <c r="D24" s="3"/>
      <c r="E24" s="3"/>
      <c r="F24" s="3"/>
      <c r="G24" s="13">
        <f t="shared" ref="G24:J24" si="10">+G10/C10-1</f>
        <v>0.10344414183140271</v>
      </c>
      <c r="H24" s="13">
        <f t="shared" si="10"/>
        <v>0.13711357275621161</v>
      </c>
      <c r="I24" s="13">
        <f t="shared" si="10"/>
        <v>0.16866096975589873</v>
      </c>
      <c r="J24" s="13">
        <f t="shared" si="10"/>
        <v>0.16807436563446854</v>
      </c>
      <c r="K24" s="13">
        <f>+K10/G10-1</f>
        <v>0.1905613317398307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2:89" x14ac:dyDescent="0.2">
      <c r="B25" s="9" t="s">
        <v>43</v>
      </c>
      <c r="C25" s="12">
        <f t="shared" ref="C25:K25" si="11">+C12/C10</f>
        <v>0.36998918411759341</v>
      </c>
      <c r="D25" s="12">
        <f t="shared" si="11"/>
        <v>0.35762813254427761</v>
      </c>
      <c r="E25" s="12">
        <f t="shared" si="11"/>
        <v>0.38260450154592923</v>
      </c>
      <c r="F25" s="12">
        <f t="shared" si="11"/>
        <v>0.35895165255535338</v>
      </c>
      <c r="G25" s="12">
        <f t="shared" si="11"/>
        <v>0.37022716858847488</v>
      </c>
      <c r="H25" s="12">
        <f t="shared" si="11"/>
        <v>0.35899097931183493</v>
      </c>
      <c r="I25" s="12">
        <f t="shared" si="11"/>
        <v>0.39276682506535998</v>
      </c>
      <c r="J25" s="12">
        <f t="shared" si="11"/>
        <v>0.37148732008224811</v>
      </c>
      <c r="K25" s="12">
        <f>+K12/K10</f>
        <v>0.39125949526551035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2:89" x14ac:dyDescent="0.2">
      <c r="B26" s="9" t="s">
        <v>44</v>
      </c>
      <c r="C26" s="12">
        <f t="shared" ref="C26:K26" si="12">+C14/C10</f>
        <v>0.12052541732365549</v>
      </c>
      <c r="D26" s="12">
        <f t="shared" si="12"/>
        <v>0.10302412032388326</v>
      </c>
      <c r="E26" s="12">
        <f t="shared" si="12"/>
        <v>0.14440266026644946</v>
      </c>
      <c r="F26" s="12">
        <f t="shared" si="12"/>
        <v>9.8450544330289713E-2</v>
      </c>
      <c r="G26" s="12">
        <f t="shared" si="12"/>
        <v>0.11861988823437719</v>
      </c>
      <c r="H26" s="12">
        <f t="shared" si="12"/>
        <v>9.3891718862655862E-2</v>
      </c>
      <c r="I26" s="12">
        <f t="shared" si="12"/>
        <v>0.16354637683542428</v>
      </c>
      <c r="J26" s="12">
        <f t="shared" si="12"/>
        <v>0.10950327163255458</v>
      </c>
      <c r="K26" s="12">
        <f>+K14/K10</f>
        <v>0.14029880948365991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2:89" x14ac:dyDescent="0.2">
      <c r="B27" s="9" t="s">
        <v>45</v>
      </c>
      <c r="C27" s="12">
        <f t="shared" ref="C27:K27" si="13">+C18/C17</f>
        <v>0.24629230295295523</v>
      </c>
      <c r="D27" s="12">
        <f t="shared" si="13"/>
        <v>0.27282280309996038</v>
      </c>
      <c r="E27" s="12">
        <f t="shared" si="13"/>
        <v>0.25810926163038828</v>
      </c>
      <c r="F27" s="12">
        <f t="shared" si="13"/>
        <v>0.24292143500064278</v>
      </c>
      <c r="G27" s="12">
        <f t="shared" si="13"/>
        <v>0.22906633370989149</v>
      </c>
      <c r="H27" s="12">
        <f t="shared" si="13"/>
        <v>0.27417127071823205</v>
      </c>
      <c r="I27" s="12">
        <f t="shared" si="13"/>
        <v>0.24296577179854378</v>
      </c>
      <c r="J27" s="12">
        <f t="shared" si="13"/>
        <v>0.24843837591094733</v>
      </c>
      <c r="K27" s="12">
        <f>+K18/K17</f>
        <v>0.25081360116709683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2:8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2:8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2:8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2:8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2:8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3:8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3:8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3:8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3:8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3:8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3:8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3:8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3:8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3:8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3:8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3:8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3:8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3:8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3:8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3:8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3:8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3:8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3:8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3:8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3:8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3:8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3:8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3:8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3:8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3:8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3:8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3:8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3:8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3:8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3:8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3:8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3:8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3:8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3:8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3:8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3:8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3:8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3:8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3:8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3:8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3:8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3:8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3:8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3:8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3:8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3:8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3:8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3:8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3:8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3:8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3:8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3:8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3:8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3:8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3:8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3:8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3:8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3:8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3:8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3:8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3:8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3:8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3:8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3:8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3:8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3:8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3:8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3:8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3:8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3:8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3:8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3:8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3:8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3:8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3:8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3:8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3:8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3:8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3:8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3:8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3:8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3:8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3:8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3:8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3:8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3:8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3:8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3:8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3:8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3:8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3:8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3:8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3:8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3:8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3:8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3:8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3:8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3:8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3:8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3:8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3:8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3:8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3:8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3:8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3:8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3:8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3:8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3:8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3:8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3:8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3:8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3:8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3:8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3:8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3:8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3:8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3:8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3:8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3:8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3:8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3:8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3:8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3:8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3:8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3:8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3:8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</row>
    <row r="159" spans="3:8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</row>
    <row r="160" spans="3:8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</row>
    <row r="161" spans="3:8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</row>
    <row r="162" spans="3:8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</row>
    <row r="163" spans="3:8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</row>
    <row r="164" spans="3:8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</row>
    <row r="165" spans="3:8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</row>
    <row r="166" spans="3:8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</row>
    <row r="167" spans="3:8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</row>
    <row r="168" spans="3:8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</row>
    <row r="169" spans="3:8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</row>
    <row r="170" spans="3:8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</row>
    <row r="171" spans="3:8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</row>
    <row r="172" spans="3:8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</row>
    <row r="173" spans="3:8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</row>
    <row r="174" spans="3:8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</row>
    <row r="175" spans="3:8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</row>
    <row r="176" spans="3:8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</row>
    <row r="177" spans="3:8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</row>
    <row r="178" spans="3:8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</row>
    <row r="179" spans="3:8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</row>
    <row r="180" spans="3:8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</row>
    <row r="181" spans="3:8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</row>
    <row r="182" spans="3:8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</row>
    <row r="183" spans="3:8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</row>
    <row r="184" spans="3:8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</row>
    <row r="185" spans="3:8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</row>
    <row r="186" spans="3:8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</row>
    <row r="187" spans="3:8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</row>
    <row r="188" spans="3:8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</row>
    <row r="189" spans="3:8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</row>
    <row r="190" spans="3:8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</row>
    <row r="191" spans="3:8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</row>
    <row r="192" spans="3:8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</row>
    <row r="193" spans="3:8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</row>
    <row r="194" spans="3:8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</row>
    <row r="195" spans="3:8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</row>
    <row r="196" spans="3:8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</row>
    <row r="197" spans="3:8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</row>
    <row r="198" spans="3:8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</row>
    <row r="199" spans="3:8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</row>
    <row r="200" spans="3:8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</row>
    <row r="201" spans="3:8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</row>
    <row r="202" spans="3:8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</row>
    <row r="203" spans="3:8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</row>
    <row r="204" spans="3:8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</row>
    <row r="205" spans="3:8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3:8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</row>
    <row r="207" spans="3:8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</row>
    <row r="208" spans="3:8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</row>
    <row r="209" spans="3:8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</row>
    <row r="210" spans="3:8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</row>
    <row r="211" spans="3:8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</row>
    <row r="212" spans="3:8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</row>
    <row r="213" spans="3:8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</row>
    <row r="214" spans="3:8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</row>
    <row r="215" spans="3:8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</row>
    <row r="216" spans="3:8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</row>
    <row r="217" spans="3:8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3:8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</row>
    <row r="219" spans="3:8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</row>
    <row r="220" spans="3:8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</row>
    <row r="221" spans="3:8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spans="3:8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</row>
    <row r="223" spans="3:8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</row>
    <row r="224" spans="3:8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</row>
    <row r="225" spans="3:8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spans="3:8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3:8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228" spans="3:8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</row>
    <row r="229" spans="3:8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spans="3:8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</row>
    <row r="231" spans="3:8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</row>
    <row r="232" spans="3:8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</row>
    <row r="233" spans="3:8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spans="3:8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</row>
    <row r="235" spans="3:8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</row>
    <row r="236" spans="3:8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</row>
    <row r="237" spans="3:8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spans="3:89" x14ac:dyDescent="0.2"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</row>
    <row r="239" spans="3:89" x14ac:dyDescent="0.2"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</row>
    <row r="240" spans="3:89" x14ac:dyDescent="0.2"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</row>
    <row r="241" spans="3:89" x14ac:dyDescent="0.2"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spans="3:89" x14ac:dyDescent="0.2"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</row>
    <row r="243" spans="3:89" x14ac:dyDescent="0.2"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</row>
    <row r="244" spans="3:89" x14ac:dyDescent="0.2"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</row>
    <row r="245" spans="3:89" x14ac:dyDescent="0.2"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spans="3:89" x14ac:dyDescent="0.2"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</row>
    <row r="247" spans="3:89" x14ac:dyDescent="0.2"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</row>
    <row r="248" spans="3:89" x14ac:dyDescent="0.2"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</row>
    <row r="249" spans="3:89" x14ac:dyDescent="0.2">
      <c r="C249" s="8"/>
      <c r="D249" s="8"/>
      <c r="E249" s="8"/>
      <c r="F249" s="8"/>
      <c r="G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  <row r="250" spans="3:89" x14ac:dyDescent="0.2"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</row>
    <row r="251" spans="3:8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</row>
    <row r="252" spans="3:8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</row>
    <row r="253" spans="3:8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</row>
    <row r="254" spans="3:8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</row>
    <row r="255" spans="3:8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</row>
  </sheetData>
  <hyperlinks>
    <hyperlink ref="A1" location="Main!A1" display="Main" xr:uid="{331B5356-68A4-4440-A62B-F573C0C66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2025-02-01T17:03:44Z</dcterms:created>
  <dcterms:modified xsi:type="dcterms:W3CDTF">2025-09-30T09:07:56Z</dcterms:modified>
</cp:coreProperties>
</file>