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8F47797A-7BA0-4D04-9742-5DF85225D892}" xr6:coauthVersionLast="47" xr6:coauthVersionMax="47" xr10:uidLastSave="{00000000-0000-0000-0000-000000000000}"/>
  <bookViews>
    <workbookView xWindow="225" yWindow="3510" windowWidth="38175" windowHeight="15240" xr2:uid="{F089119D-C533-4882-8691-8919155D012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4" i="2" l="1"/>
  <c r="S33" i="2"/>
  <c r="S32" i="2"/>
  <c r="S31" i="2"/>
  <c r="S30" i="2"/>
  <c r="S29" i="2"/>
  <c r="S28" i="2"/>
  <c r="S27" i="2"/>
  <c r="S26" i="2"/>
  <c r="S5" i="2"/>
  <c r="S23" i="2"/>
  <c r="S21" i="2"/>
  <c r="S19" i="2"/>
  <c r="S16" i="2"/>
  <c r="S9" i="2"/>
  <c r="I5" i="1"/>
  <c r="AE30" i="2"/>
  <c r="AE28" i="2"/>
  <c r="AE27" i="2"/>
  <c r="AE16" i="2"/>
  <c r="AE9" i="2"/>
  <c r="AE31" i="2" s="1"/>
  <c r="N24" i="2"/>
  <c r="N20" i="2"/>
  <c r="N18" i="2"/>
  <c r="N15" i="2"/>
  <c r="N14" i="2"/>
  <c r="N13" i="2"/>
  <c r="N12" i="2"/>
  <c r="N11" i="2"/>
  <c r="N10" i="2"/>
  <c r="N8" i="2"/>
  <c r="N6" i="2"/>
  <c r="R30" i="2" s="1"/>
  <c r="N4" i="2"/>
  <c r="N3" i="2"/>
  <c r="N27" i="2" s="1"/>
  <c r="AD30" i="2"/>
  <c r="AD28" i="2"/>
  <c r="AD27" i="2"/>
  <c r="AD16" i="2"/>
  <c r="AD5" i="2"/>
  <c r="AD7" i="2" s="1"/>
  <c r="AE26" i="2" s="1"/>
  <c r="Q30" i="2"/>
  <c r="P30" i="2"/>
  <c r="O30" i="2"/>
  <c r="M30" i="2"/>
  <c r="L30" i="2"/>
  <c r="K30" i="2"/>
  <c r="J30" i="2"/>
  <c r="I30" i="2"/>
  <c r="H30" i="2"/>
  <c r="G30" i="2"/>
  <c r="Q28" i="2"/>
  <c r="P28" i="2"/>
  <c r="O28" i="2"/>
  <c r="M28" i="2"/>
  <c r="L28" i="2"/>
  <c r="K28" i="2"/>
  <c r="J28" i="2"/>
  <c r="I28" i="2"/>
  <c r="H28" i="2"/>
  <c r="G28" i="2"/>
  <c r="R27" i="2"/>
  <c r="Q27" i="2"/>
  <c r="P27" i="2"/>
  <c r="O27" i="2"/>
  <c r="M27" i="2"/>
  <c r="L27" i="2"/>
  <c r="K27" i="2"/>
  <c r="J27" i="2"/>
  <c r="I27" i="2"/>
  <c r="H27" i="2"/>
  <c r="G27" i="2"/>
  <c r="R5" i="2"/>
  <c r="Q5" i="2"/>
  <c r="O5" i="2"/>
  <c r="M5" i="2"/>
  <c r="L5" i="2"/>
  <c r="L7" i="2" s="1"/>
  <c r="L9" i="2" s="1"/>
  <c r="K5" i="2"/>
  <c r="J5" i="2"/>
  <c r="I5" i="2"/>
  <c r="H5" i="2"/>
  <c r="G5" i="2"/>
  <c r="F5" i="2"/>
  <c r="F7" i="2" s="1"/>
  <c r="F9" i="2" s="1"/>
  <c r="E5" i="2"/>
  <c r="E7" i="2" s="1"/>
  <c r="E9" i="2" s="1"/>
  <c r="D5" i="2"/>
  <c r="D7" i="2" s="1"/>
  <c r="D9" i="2" s="1"/>
  <c r="C5" i="2"/>
  <c r="C7" i="2" s="1"/>
  <c r="C9" i="2" s="1"/>
  <c r="P5" i="2"/>
  <c r="R16" i="2"/>
  <c r="Q16" i="2"/>
  <c r="P16" i="2"/>
  <c r="O16" i="2"/>
  <c r="R9" i="2"/>
  <c r="R31" i="2" s="1"/>
  <c r="Q9" i="2"/>
  <c r="P9" i="2"/>
  <c r="O9" i="2"/>
  <c r="O31" i="2" s="1"/>
  <c r="M63" i="2"/>
  <c r="L63" i="2"/>
  <c r="K63" i="2"/>
  <c r="J63" i="2"/>
  <c r="I63" i="2"/>
  <c r="H63" i="2"/>
  <c r="G63" i="2"/>
  <c r="F63" i="2"/>
  <c r="E63" i="2"/>
  <c r="D63" i="2"/>
  <c r="C63" i="2"/>
  <c r="M51" i="2"/>
  <c r="M56" i="2" s="1"/>
  <c r="L51" i="2"/>
  <c r="L56" i="2" s="1"/>
  <c r="K51" i="2"/>
  <c r="K56" i="2" s="1"/>
  <c r="J51" i="2"/>
  <c r="J56" i="2" s="1"/>
  <c r="I51" i="2"/>
  <c r="I56" i="2" s="1"/>
  <c r="H51" i="2"/>
  <c r="H56" i="2" s="1"/>
  <c r="G51" i="2"/>
  <c r="G56" i="2" s="1"/>
  <c r="F51" i="2"/>
  <c r="F56" i="2" s="1"/>
  <c r="E51" i="2"/>
  <c r="E56" i="2" s="1"/>
  <c r="D51" i="2"/>
  <c r="D56" i="2" s="1"/>
  <c r="C51" i="2"/>
  <c r="C56" i="2" s="1"/>
  <c r="M40" i="2"/>
  <c r="M46" i="2" s="1"/>
  <c r="L40" i="2"/>
  <c r="L46" i="2" s="1"/>
  <c r="K40" i="2"/>
  <c r="K46" i="2" s="1"/>
  <c r="J40" i="2"/>
  <c r="J46" i="2" s="1"/>
  <c r="I40" i="2"/>
  <c r="I46" i="2" s="1"/>
  <c r="H40" i="2"/>
  <c r="H46" i="2" s="1"/>
  <c r="G40" i="2"/>
  <c r="G46" i="2" s="1"/>
  <c r="F40" i="2"/>
  <c r="F46" i="2" s="1"/>
  <c r="E40" i="2"/>
  <c r="E46" i="2" s="1"/>
  <c r="D40" i="2"/>
  <c r="D46" i="2" s="1"/>
  <c r="C40" i="2"/>
  <c r="C46" i="2" s="1"/>
  <c r="M16" i="2"/>
  <c r="L16" i="2"/>
  <c r="K16" i="2"/>
  <c r="J16" i="2"/>
  <c r="I16" i="2"/>
  <c r="H16" i="2"/>
  <c r="G16" i="2"/>
  <c r="F16" i="2"/>
  <c r="E16" i="2"/>
  <c r="D16" i="2"/>
  <c r="C16" i="2"/>
  <c r="AC90" i="2"/>
  <c r="AB90" i="2"/>
  <c r="AA90" i="2"/>
  <c r="Z90" i="2"/>
  <c r="Y90" i="2"/>
  <c r="AC82" i="2"/>
  <c r="AB82" i="2"/>
  <c r="AA82" i="2"/>
  <c r="Z82" i="2"/>
  <c r="Y82" i="2"/>
  <c r="AC63" i="2"/>
  <c r="AB63" i="2"/>
  <c r="AA63" i="2"/>
  <c r="Z63" i="2"/>
  <c r="Y63" i="2"/>
  <c r="AC51" i="2"/>
  <c r="AC56" i="2" s="1"/>
  <c r="AB51" i="2"/>
  <c r="AB56" i="2" s="1"/>
  <c r="AA51" i="2"/>
  <c r="AA56" i="2" s="1"/>
  <c r="Z51" i="2"/>
  <c r="Z56" i="2" s="1"/>
  <c r="Y51" i="2"/>
  <c r="Y56" i="2" s="1"/>
  <c r="AC40" i="2"/>
  <c r="AC46" i="2" s="1"/>
  <c r="AB40" i="2"/>
  <c r="AB46" i="2" s="1"/>
  <c r="AA40" i="2"/>
  <c r="AA46" i="2" s="1"/>
  <c r="Z40" i="2"/>
  <c r="Z46" i="2" s="1"/>
  <c r="Y40" i="2"/>
  <c r="Y46" i="2" s="1"/>
  <c r="AC30" i="2"/>
  <c r="AB30" i="2"/>
  <c r="AA30" i="2"/>
  <c r="Z30" i="2"/>
  <c r="AC28" i="2"/>
  <c r="AB28" i="2"/>
  <c r="AA28" i="2"/>
  <c r="Z28" i="2"/>
  <c r="AC27" i="2"/>
  <c r="AB27" i="2"/>
  <c r="AA27" i="2"/>
  <c r="Z27" i="2"/>
  <c r="AC16" i="2"/>
  <c r="AB16" i="2"/>
  <c r="AA16" i="2"/>
  <c r="Z16" i="2"/>
  <c r="Y16" i="2"/>
  <c r="AC5" i="2"/>
  <c r="AC7" i="2" s="1"/>
  <c r="AB5" i="2"/>
  <c r="AB7" i="2" s="1"/>
  <c r="AA5" i="2"/>
  <c r="AA7" i="2" s="1"/>
  <c r="Z5" i="2"/>
  <c r="Z7" i="2" s="1"/>
  <c r="Y5" i="2"/>
  <c r="I4" i="1"/>
  <c r="P17" i="2" l="1"/>
  <c r="P32" i="2" s="1"/>
  <c r="N16" i="2"/>
  <c r="N30" i="2"/>
  <c r="AE29" i="2"/>
  <c r="P29" i="2"/>
  <c r="R17" i="2"/>
  <c r="I7" i="1"/>
  <c r="AE17" i="2"/>
  <c r="Q29" i="2"/>
  <c r="Q17" i="2"/>
  <c r="Q19" i="2" s="1"/>
  <c r="G29" i="2"/>
  <c r="J29" i="2"/>
  <c r="K29" i="2"/>
  <c r="H29" i="2"/>
  <c r="I29" i="2"/>
  <c r="J7" i="2"/>
  <c r="J26" i="2" s="1"/>
  <c r="L29" i="2"/>
  <c r="G7" i="2"/>
  <c r="G9" i="2" s="1"/>
  <c r="M29" i="2"/>
  <c r="H7" i="2"/>
  <c r="H26" i="2" s="1"/>
  <c r="I7" i="2"/>
  <c r="I26" i="2" s="1"/>
  <c r="K7" i="2"/>
  <c r="O26" i="2" s="1"/>
  <c r="M7" i="2"/>
  <c r="Q26" i="2" s="1"/>
  <c r="AD26" i="2"/>
  <c r="AD9" i="2"/>
  <c r="AD29" i="2"/>
  <c r="N5" i="2"/>
  <c r="R29" i="2" s="1"/>
  <c r="N28" i="2"/>
  <c r="O29" i="2"/>
  <c r="P26" i="2"/>
  <c r="P31" i="2"/>
  <c r="Q31" i="2"/>
  <c r="R28" i="2"/>
  <c r="O17" i="2"/>
  <c r="D64" i="2"/>
  <c r="E64" i="2"/>
  <c r="F64" i="2"/>
  <c r="G64" i="2"/>
  <c r="H64" i="2"/>
  <c r="I64" i="2"/>
  <c r="J64" i="2"/>
  <c r="L17" i="2"/>
  <c r="L19" i="2" s="1"/>
  <c r="L21" i="2" s="1"/>
  <c r="K64" i="2"/>
  <c r="L64" i="2"/>
  <c r="M64" i="2"/>
  <c r="Z64" i="2"/>
  <c r="AA64" i="2"/>
  <c r="C17" i="2"/>
  <c r="C19" i="2" s="1"/>
  <c r="Y64" i="2"/>
  <c r="C64" i="2"/>
  <c r="E17" i="2"/>
  <c r="E31" i="2"/>
  <c r="C31" i="2"/>
  <c r="F17" i="2"/>
  <c r="F31" i="2"/>
  <c r="D31" i="2"/>
  <c r="D17" i="2"/>
  <c r="L31" i="2"/>
  <c r="AB64" i="2"/>
  <c r="AC64" i="2"/>
  <c r="Y7" i="2"/>
  <c r="Y9" i="2" s="1"/>
  <c r="AA26" i="2"/>
  <c r="AA9" i="2"/>
  <c r="AB26" i="2"/>
  <c r="AB9" i="2"/>
  <c r="AC26" i="2"/>
  <c r="AC9" i="2"/>
  <c r="Z9" i="2"/>
  <c r="Z29" i="2"/>
  <c r="AA29" i="2"/>
  <c r="AB29" i="2"/>
  <c r="AC29" i="2"/>
  <c r="P19" i="2" l="1"/>
  <c r="P21" i="2" s="1"/>
  <c r="R19" i="2"/>
  <c r="R32" i="2"/>
  <c r="G26" i="2"/>
  <c r="L32" i="2"/>
  <c r="AE32" i="2"/>
  <c r="AE19" i="2"/>
  <c r="Q32" i="2"/>
  <c r="K9" i="2"/>
  <c r="K17" i="2" s="1"/>
  <c r="I9" i="2"/>
  <c r="I31" i="2" s="1"/>
  <c r="J9" i="2"/>
  <c r="J17" i="2" s="1"/>
  <c r="K26" i="2"/>
  <c r="N7" i="2"/>
  <c r="N29" i="2"/>
  <c r="H9" i="2"/>
  <c r="H31" i="2" s="1"/>
  <c r="M9" i="2"/>
  <c r="M17" i="2" s="1"/>
  <c r="M32" i="2" s="1"/>
  <c r="M26" i="2"/>
  <c r="L26" i="2"/>
  <c r="R26" i="2"/>
  <c r="N26" i="2"/>
  <c r="N9" i="2"/>
  <c r="Q21" i="2"/>
  <c r="Q23" i="2" s="1"/>
  <c r="Q33" i="2"/>
  <c r="AD17" i="2"/>
  <c r="AD31" i="2"/>
  <c r="O32" i="2"/>
  <c r="O19" i="2"/>
  <c r="L33" i="2"/>
  <c r="C32" i="2"/>
  <c r="D32" i="2"/>
  <c r="D19" i="2"/>
  <c r="C21" i="2"/>
  <c r="C33" i="2"/>
  <c r="F32" i="2"/>
  <c r="F19" i="2"/>
  <c r="G17" i="2"/>
  <c r="G31" i="2"/>
  <c r="L24" i="2"/>
  <c r="L34" i="2"/>
  <c r="I17" i="2"/>
  <c r="E32" i="2"/>
  <c r="E19" i="2"/>
  <c r="Z26" i="2"/>
  <c r="Y31" i="2"/>
  <c r="Y17" i="2"/>
  <c r="Y19" i="2" s="1"/>
  <c r="AA17" i="2"/>
  <c r="AA31" i="2"/>
  <c r="Z17" i="2"/>
  <c r="Z31" i="2"/>
  <c r="AC17" i="2"/>
  <c r="AC31" i="2"/>
  <c r="AB17" i="2"/>
  <c r="AB31" i="2"/>
  <c r="M19" i="2" l="1"/>
  <c r="P33" i="2"/>
  <c r="K31" i="2"/>
  <c r="J31" i="2"/>
  <c r="H17" i="2"/>
  <c r="M31" i="2"/>
  <c r="R21" i="2"/>
  <c r="R33" i="2"/>
  <c r="AE21" i="2"/>
  <c r="AE33" i="2"/>
  <c r="AD19" i="2"/>
  <c r="AD32" i="2"/>
  <c r="P34" i="2"/>
  <c r="P23" i="2"/>
  <c r="Q34" i="2"/>
  <c r="N31" i="2"/>
  <c r="N17" i="2"/>
  <c r="O21" i="2"/>
  <c r="O33" i="2"/>
  <c r="E21" i="2"/>
  <c r="E33" i="2"/>
  <c r="H32" i="2"/>
  <c r="H19" i="2"/>
  <c r="I19" i="2"/>
  <c r="I32" i="2"/>
  <c r="M21" i="2"/>
  <c r="M33" i="2"/>
  <c r="G19" i="2"/>
  <c r="G32" i="2"/>
  <c r="J32" i="2"/>
  <c r="J19" i="2"/>
  <c r="F21" i="2"/>
  <c r="F33" i="2"/>
  <c r="C24" i="2"/>
  <c r="C34" i="2"/>
  <c r="D21" i="2"/>
  <c r="D33" i="2"/>
  <c r="K32" i="2"/>
  <c r="K19" i="2"/>
  <c r="Y32" i="2"/>
  <c r="AC19" i="2"/>
  <c r="AC32" i="2"/>
  <c r="Y21" i="2"/>
  <c r="Y33" i="2"/>
  <c r="Z19" i="2"/>
  <c r="Z32" i="2"/>
  <c r="AB19" i="2"/>
  <c r="AB32" i="2"/>
  <c r="AA19" i="2"/>
  <c r="AA32" i="2"/>
  <c r="R23" i="2" l="1"/>
  <c r="R34" i="2"/>
  <c r="AE34" i="2"/>
  <c r="AE23" i="2"/>
  <c r="O34" i="2"/>
  <c r="O23" i="2"/>
  <c r="N32" i="2"/>
  <c r="N19" i="2"/>
  <c r="AD21" i="2"/>
  <c r="AD33" i="2"/>
  <c r="K21" i="2"/>
  <c r="K33" i="2"/>
  <c r="J21" i="2"/>
  <c r="J33" i="2"/>
  <c r="M24" i="2"/>
  <c r="M34" i="2"/>
  <c r="D24" i="2"/>
  <c r="D34" i="2"/>
  <c r="I21" i="2"/>
  <c r="I33" i="2"/>
  <c r="F34" i="2"/>
  <c r="F24" i="2"/>
  <c r="G21" i="2"/>
  <c r="G33" i="2"/>
  <c r="H21" i="2"/>
  <c r="H33" i="2"/>
  <c r="E24" i="2"/>
  <c r="E34" i="2"/>
  <c r="Y24" i="2"/>
  <c r="Y34" i="2"/>
  <c r="Y66" i="2"/>
  <c r="Y77" i="2" s="1"/>
  <c r="Y94" i="2" s="1"/>
  <c r="Z21" i="2"/>
  <c r="Z33" i="2"/>
  <c r="AA21" i="2"/>
  <c r="AA33" i="2"/>
  <c r="AB21" i="2"/>
  <c r="AB33" i="2"/>
  <c r="AC21" i="2"/>
  <c r="AC33" i="2"/>
  <c r="AD23" i="2" l="1"/>
  <c r="AD34" i="2"/>
  <c r="N33" i="2"/>
  <c r="N21" i="2"/>
  <c r="H24" i="2"/>
  <c r="H34" i="2"/>
  <c r="G34" i="2"/>
  <c r="G24" i="2"/>
  <c r="I34" i="2"/>
  <c r="I24" i="2"/>
  <c r="J24" i="2"/>
  <c r="J34" i="2"/>
  <c r="K34" i="2"/>
  <c r="K24" i="2"/>
  <c r="AC34" i="2"/>
  <c r="AC66" i="2"/>
  <c r="AC77" i="2" s="1"/>
  <c r="AC94" i="2" s="1"/>
  <c r="AC24" i="2"/>
  <c r="AB34" i="2"/>
  <c r="AB66" i="2"/>
  <c r="AB77" i="2" s="1"/>
  <c r="AB94" i="2" s="1"/>
  <c r="AB24" i="2"/>
  <c r="Z34" i="2"/>
  <c r="Z66" i="2"/>
  <c r="Z77" i="2" s="1"/>
  <c r="Z94" i="2" s="1"/>
  <c r="Z24" i="2"/>
  <c r="AA34" i="2"/>
  <c r="AA66" i="2"/>
  <c r="AA77" i="2" s="1"/>
  <c r="AA94" i="2" s="1"/>
  <c r="AA24" i="2"/>
  <c r="N34" i="2" l="1"/>
  <c r="N23" i="2"/>
</calcChain>
</file>

<file path=xl/sharedStrings.xml><?xml version="1.0" encoding="utf-8"?>
<sst xmlns="http://schemas.openxmlformats.org/spreadsheetml/2006/main" count="161" uniqueCount="129">
  <si>
    <t>EA</t>
  </si>
  <si>
    <t xml:space="preserve">Electronic Arts </t>
  </si>
  <si>
    <t>numbers in mio USD</t>
  </si>
  <si>
    <t>Price</t>
  </si>
  <si>
    <t>Shares</t>
  </si>
  <si>
    <t>MC</t>
  </si>
  <si>
    <t>Cash</t>
  </si>
  <si>
    <t>Debt</t>
  </si>
  <si>
    <t>EV</t>
  </si>
  <si>
    <t>IR</t>
  </si>
  <si>
    <t>Main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</si>
  <si>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</si>
  <si>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</si>
  <si>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</si>
  <si>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</si>
  <si>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</si>
  <si>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</si>
  <si>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</si>
  <si>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</si>
  <si>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</si>
  <si>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Total Revenue</t>
  </si>
  <si>
    <t>FY19</t>
  </si>
  <si>
    <t>FY20</t>
  </si>
  <si>
    <t>FY21</t>
  </si>
  <si>
    <t>FY22</t>
  </si>
  <si>
    <t>FY23</t>
  </si>
  <si>
    <t>FY24</t>
  </si>
  <si>
    <t>Games Downloaded</t>
  </si>
  <si>
    <t xml:space="preserve">Sales of Packaged Games </t>
  </si>
  <si>
    <t xml:space="preserve">Total Games </t>
  </si>
  <si>
    <t xml:space="preserve">Live Services </t>
  </si>
  <si>
    <t>COGS</t>
  </si>
  <si>
    <t>Gross Profit</t>
  </si>
  <si>
    <t>R&amp;D</t>
  </si>
  <si>
    <t>Marketing and Sales</t>
  </si>
  <si>
    <t>G&amp;A</t>
  </si>
  <si>
    <t>Amortization</t>
  </si>
  <si>
    <t>Acquisition Related Contigent Consideration</t>
  </si>
  <si>
    <t>Restructuring</t>
  </si>
  <si>
    <t>Total Operating Expenses</t>
  </si>
  <si>
    <t>Operating Profit</t>
  </si>
  <si>
    <t>Interest Income/Expenes</t>
  </si>
  <si>
    <t>EBT</t>
  </si>
  <si>
    <t>Income Tax Paid</t>
  </si>
  <si>
    <t>Net Income</t>
  </si>
  <si>
    <t>Shares Outstanding</t>
  </si>
  <si>
    <t>EPS</t>
  </si>
  <si>
    <t>Revenue YoY</t>
  </si>
  <si>
    <t>Games Downloaded YoY</t>
  </si>
  <si>
    <t>Sales of Packaged Games YoY</t>
  </si>
  <si>
    <t>Total Games YoY</t>
  </si>
  <si>
    <t>Live Services YoY</t>
  </si>
  <si>
    <t>Gross Margin (%)</t>
  </si>
  <si>
    <t>Operating Margin (%)</t>
  </si>
  <si>
    <t>Tax Rate (%)</t>
  </si>
  <si>
    <t>Net Margin (%)</t>
  </si>
  <si>
    <t>Cash and Cash Equivilants</t>
  </si>
  <si>
    <t>Short Term Investments</t>
  </si>
  <si>
    <t>Account Receivables Net</t>
  </si>
  <si>
    <t>Other Current Assets</t>
  </si>
  <si>
    <t>Total Current Assets</t>
  </si>
  <si>
    <t>PP&amp;E</t>
  </si>
  <si>
    <t>Goodwill</t>
  </si>
  <si>
    <t xml:space="preserve">Acquisition relataed Intangibles </t>
  </si>
  <si>
    <t>Deferred Income Tax</t>
  </si>
  <si>
    <t>Other Assets</t>
  </si>
  <si>
    <t>Total Assets</t>
  </si>
  <si>
    <t>Accounts Payable</t>
  </si>
  <si>
    <t>Accrued and other Current Liabilities</t>
  </si>
  <si>
    <t xml:space="preserve">Deferred net revenue (online-enabled games)	</t>
  </si>
  <si>
    <t>Senior Notes (Short Term)</t>
  </si>
  <si>
    <t>Total Current Liabilties</t>
  </si>
  <si>
    <t>Senior Notes</t>
  </si>
  <si>
    <t xml:space="preserve">Income Tax Obligations </t>
  </si>
  <si>
    <t xml:space="preserve">Other Liabilites </t>
  </si>
  <si>
    <t xml:space="preserve">Total Liabilties </t>
  </si>
  <si>
    <t>Preferred Stock</t>
  </si>
  <si>
    <t xml:space="preserve">Common Stock </t>
  </si>
  <si>
    <t>Additional Paid-In Capital</t>
  </si>
  <si>
    <t>Retained Earnings</t>
  </si>
  <si>
    <t>Accumulated other comprehensive income (loss)</t>
  </si>
  <si>
    <t>Treassury Stock</t>
  </si>
  <si>
    <t>Shareholders Equity</t>
  </si>
  <si>
    <t>Total Liabilities &amp; Shareholders Equity</t>
  </si>
  <si>
    <t>D&amp;A</t>
  </si>
  <si>
    <t>Stock based compensation</t>
  </si>
  <si>
    <t>Change in Asseets and Liabilties:</t>
  </si>
  <si>
    <t>Receivables net</t>
  </si>
  <si>
    <t>Accounts Payables</t>
  </si>
  <si>
    <t>Accrued and other Liabilities</t>
  </si>
  <si>
    <t>Deferred Revenue Net</t>
  </si>
  <si>
    <t>Cash Flow from Operations</t>
  </si>
  <si>
    <t>CapEx</t>
  </si>
  <si>
    <t>Sales of short-term investments</t>
  </si>
  <si>
    <t>Purchase of short-term investments</t>
  </si>
  <si>
    <t>Acquisition, Net Cash acquired</t>
  </si>
  <si>
    <t>Cash Flow from Investing</t>
  </si>
  <si>
    <t>Issuance of Senior Notes</t>
  </si>
  <si>
    <t>Payment of Senior Notes</t>
  </si>
  <si>
    <t>Issuance of Common Stock</t>
  </si>
  <si>
    <t>Cash Dividends Paid</t>
  </si>
  <si>
    <t>Tax paid for shares withheld from employees</t>
  </si>
  <si>
    <t>Repuchase of Common Stock</t>
  </si>
  <si>
    <t>Cash Flow From Financing</t>
  </si>
  <si>
    <t>Effect of Currency Exchange</t>
  </si>
  <si>
    <t>Net Change in Cash</t>
  </si>
  <si>
    <t>n.a.</t>
  </si>
  <si>
    <t>Q122</t>
  </si>
  <si>
    <t>Q222</t>
  </si>
  <si>
    <t>Q422</t>
  </si>
  <si>
    <t>Q322</t>
  </si>
  <si>
    <t>Q125</t>
  </si>
  <si>
    <t>Q225</t>
  </si>
  <si>
    <t>Q325</t>
  </si>
  <si>
    <t>Q425</t>
  </si>
  <si>
    <t>FY25</t>
  </si>
  <si>
    <t>Q126</t>
  </si>
  <si>
    <t>Q226</t>
  </si>
  <si>
    <t>Q326</t>
  </si>
  <si>
    <t>Q426</t>
  </si>
  <si>
    <t>FQ126</t>
  </si>
  <si>
    <t>https://ir.ea.com/press-releases/press-release-details/2025/EA-Announces-Agreement-to-be-Acquired-by-PIF-Silver-Lake-and-Affinity-Partners-for-55-Billion/default.aspx</t>
  </si>
  <si>
    <t>Notes</t>
  </si>
  <si>
    <t>EA will be acquired by a consortium of PIF, Silver Lake and Affinity Partners for 55$ Billion USD</t>
  </si>
  <si>
    <t>210$ per share</t>
  </si>
  <si>
    <t>is expected to close in Q1 FY27</t>
  </si>
  <si>
    <t xml:space="preserve">Equity investments of 36$ Billion USD and 20$ Billion in Debt -&gt; led by JP Morgan </t>
  </si>
  <si>
    <t>PIF is the state fund of Saudi Arabia, Affinity Partners was founded by Jared Kushner</t>
  </si>
  <si>
    <t>biggest LBO of all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</si>
</sst>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[Red]#,##0.0"/>
    <numFmt numFmtId="165" formatCode="#,##0;[Red]#,##0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3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6" fillId="0" borderId="0" xfId="2" applyFont="1"/>
    <xf numFmtId="0" fontId="2" fillId="0" borderId="0" xfId="0" applyFont="1"/>
    <xf numFmtId="0" fontId="2" fillId="0" borderId="0" xfId="0" applyFont="1" applyAlignment="1">
      <alignment horizontal="right"/>
    </xf>
    <xf numFmtId="164" fontId="2" fillId="0" borderId="0" xfId="0" applyNumberFormat="1" applyFont="1"/>
    <xf numFmtId="3" fontId="2" fillId="0" borderId="0" xfId="0" applyNumberFormat="1" applyFont="1"/>
    <xf numFmtId="164" fontId="2" fillId="0" borderId="0" xfId="0" applyNumberFormat="1" applyFont="1" applyAlignment="1">
      <alignment horizontal="left" indent="1"/>
    </xf>
    <xf numFmtId="164" fontId="5" fillId="0" borderId="0" xfId="0" applyNumberFormat="1" applyFont="1"/>
    <xf numFmtId="3" fontId="5" fillId="0" borderId="0" xfId="0" applyNumberFormat="1" applyFont="1"/>
    <xf numFmtId="164" fontId="2" fillId="2" borderId="0" xfId="0" applyNumberFormat="1" applyFont="1" applyFill="1"/>
    <xf numFmtId="4" fontId="2" fillId="0" borderId="0" xfId="0" applyNumberFormat="1" applyFont="1"/>
    <xf numFmtId="2" fontId="2" fillId="0" borderId="0" xfId="0" applyNumberFormat="1" applyFont="1"/>
    <xf numFmtId="9" fontId="2" fillId="0" borderId="0" xfId="1" applyFont="1" applyAlignment="1">
      <alignment horizontal="right"/>
    </xf>
    <xf numFmtId="9" fontId="2" fillId="0" borderId="0" xfId="1" applyFont="1"/>
    <xf numFmtId="0" fontId="5" fillId="0" borderId="0" xfId="0" applyFont="1"/>
    <xf numFmtId="0" fontId="7" fillId="0" borderId="0" xfId="0" applyFont="1"/>
    <xf numFmtId="165" fontId="2" fillId="0" borderId="0" xfId="0" applyNumberFormat="1" applyFont="1"/>
    <xf numFmtId="0" fontId="1" fillId="0" borderId="0" xfId="0" applyFont="1"/>
    <xf numFmtId="0" fontId="8" fillId="0" borderId="0" xfId="0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r.ea.com/home/default.asp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22843-3A84-4BDD-8240-E5E287C18BF5}">
  <dimension ref="A1:K23"/>
  <sheetViews>
    <sheetView tabSelected="1" zoomScale="200" zoomScaleNormal="200" workbookViewId="0">
      <selection activeCell="B24" sqref="B24"/>
    </sheetView>
  </sheetViews>
  <sheetFormatPr defaultRowHeight="12.75" x14ac:dyDescent="0.2"/>
  <cols>
    <col min="1" max="1" width="3.85546875" style="2" customWidth="1"/>
    <col min="2" max="16384" width="9.140625" style="2"/>
  </cols>
  <sheetData>
    <row r="1" spans="1:11" x14ac:dyDescent="0.2">
      <c r="A1" s="14" t="s">
        <v>1</v>
      </c>
    </row>
    <row r="2" spans="1:11" x14ac:dyDescent="0.2">
      <c r="A2" s="2" t="s">
        <v>2</v>
      </c>
      <c r="H2" s="2" t="s">
        <v>3</v>
      </c>
      <c r="I2" s="4">
        <v>202.53</v>
      </c>
    </row>
    <row r="3" spans="1:11" x14ac:dyDescent="0.2">
      <c r="H3" s="2" t="s">
        <v>4</v>
      </c>
      <c r="I3" s="16">
        <v>250.207303</v>
      </c>
      <c r="J3" s="3" t="s">
        <v>120</v>
      </c>
      <c r="K3" s="13"/>
    </row>
    <row r="4" spans="1:11" x14ac:dyDescent="0.2">
      <c r="B4" s="2" t="s">
        <v>0</v>
      </c>
      <c r="H4" s="2" t="s">
        <v>5</v>
      </c>
      <c r="I4" s="16">
        <f>+I2*I3</f>
        <v>50674.485076589997</v>
      </c>
    </row>
    <row r="5" spans="1:11" x14ac:dyDescent="0.2">
      <c r="B5" s="1" t="s">
        <v>9</v>
      </c>
      <c r="H5" s="2" t="s">
        <v>6</v>
      </c>
      <c r="I5" s="16">
        <f>1518+112</f>
        <v>1630</v>
      </c>
      <c r="J5" s="3" t="s">
        <v>120</v>
      </c>
    </row>
    <row r="6" spans="1:11" x14ac:dyDescent="0.2">
      <c r="H6" s="2" t="s">
        <v>7</v>
      </c>
      <c r="I6" s="16">
        <v>400</v>
      </c>
      <c r="J6" s="3" t="s">
        <v>120</v>
      </c>
    </row>
    <row r="7" spans="1:11" x14ac:dyDescent="0.2">
      <c r="H7" s="2" t="s">
        <v>8</v>
      </c>
      <c r="I7" s="16">
        <f>+I4-I5+I6</f>
        <v>49444.485076589997</v>
      </c>
    </row>
    <row r="16" spans="1:11" x14ac:dyDescent="0.2">
      <c r="B16" s="18" t="s">
        <v>122</v>
      </c>
    </row>
    <row r="17" spans="2:2" x14ac:dyDescent="0.2">
      <c r="B17" s="2" t="s">
        <v>121</v>
      </c>
    </row>
    <row r="18" spans="2:2" x14ac:dyDescent="0.2">
      <c r="B18" s="17" t="s">
        <v>123</v>
      </c>
    </row>
    <row r="19" spans="2:2" x14ac:dyDescent="0.2">
      <c r="B19" s="17" t="s">
        <v>124</v>
      </c>
    </row>
    <row r="20" spans="2:2" x14ac:dyDescent="0.2">
      <c r="B20" s="17" t="s">
        <v>125</v>
      </c>
    </row>
    <row r="21" spans="2:2" x14ac:dyDescent="0.2">
      <c r="B21" s="17" t="s">
        <v>126</v>
      </c>
    </row>
    <row r="22" spans="2:2" x14ac:dyDescent="0.2">
      <c r="B22" s="17" t="s">
        <v>127</v>
      </c>
    </row>
    <row r="23" spans="2:2" x14ac:dyDescent="0.2">
      <c r="B23" s="17" t="s">
        <v>128</v>
      </c>
    </row>
  </sheetData>
  <hyperlinks>
    <hyperlink ref="B5" r:id="rId1" xr:uid="{D6BC1A93-9998-479D-84D6-83A9EFD135FC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891CA-32CA-49FD-A213-EA48F6993B0C}">
  <dimension ref="A1:AJ110"/>
  <sheetViews>
    <sheetView zoomScale="200" zoomScaleNormal="200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T3" sqref="T3"/>
    </sheetView>
  </sheetViews>
  <sheetFormatPr defaultRowHeight="12.75" x14ac:dyDescent="0.2"/>
  <cols>
    <col min="1" max="1" width="5.42578125" style="2" bestFit="1" customWidth="1"/>
    <col min="2" max="2" width="35.85546875" style="2" customWidth="1"/>
    <col min="3" max="16384" width="9.140625" style="2"/>
  </cols>
  <sheetData>
    <row r="1" spans="1:36" x14ac:dyDescent="0.2">
      <c r="A1" s="1" t="s">
        <v>10</v>
      </c>
    </row>
    <row r="2" spans="1:36" x14ac:dyDescent="0.2">
      <c r="C2" s="3" t="s">
        <v>107</v>
      </c>
      <c r="D2" s="3" t="s">
        <v>108</v>
      </c>
      <c r="E2" s="3" t="s">
        <v>110</v>
      </c>
      <c r="F2" s="3" t="s">
        <v>109</v>
      </c>
      <c r="G2" s="3" t="s">
        <v>11</v>
      </c>
      <c r="H2" s="3" t="s">
        <v>12</v>
      </c>
      <c r="I2" s="3" t="s">
        <v>13</v>
      </c>
      <c r="J2" s="3" t="s">
        <v>14</v>
      </c>
      <c r="K2" s="3" t="s">
        <v>15</v>
      </c>
      <c r="L2" s="3" t="s">
        <v>16</v>
      </c>
      <c r="M2" s="3" t="s">
        <v>17</v>
      </c>
      <c r="N2" s="3" t="s">
        <v>18</v>
      </c>
      <c r="O2" s="3" t="s">
        <v>111</v>
      </c>
      <c r="P2" s="3" t="s">
        <v>112</v>
      </c>
      <c r="Q2" s="3" t="s">
        <v>113</v>
      </c>
      <c r="R2" s="3" t="s">
        <v>114</v>
      </c>
      <c r="S2" s="3" t="s">
        <v>116</v>
      </c>
      <c r="T2" s="3" t="s">
        <v>117</v>
      </c>
      <c r="U2" s="3" t="s">
        <v>118</v>
      </c>
      <c r="V2" s="3" t="s">
        <v>119</v>
      </c>
      <c r="W2" s="3"/>
      <c r="X2" s="3" t="s">
        <v>19</v>
      </c>
      <c r="Y2" s="3" t="s">
        <v>21</v>
      </c>
      <c r="Z2" s="3" t="s">
        <v>22</v>
      </c>
      <c r="AA2" s="3" t="s">
        <v>23</v>
      </c>
      <c r="AB2" s="3" t="s">
        <v>24</v>
      </c>
      <c r="AC2" s="3" t="s">
        <v>25</v>
      </c>
      <c r="AD2" s="3" t="s">
        <v>26</v>
      </c>
      <c r="AE2" s="3" t="s">
        <v>115</v>
      </c>
    </row>
    <row r="3" spans="1:36" x14ac:dyDescent="0.2">
      <c r="B3" s="4" t="s">
        <v>27</v>
      </c>
      <c r="C3" s="5">
        <v>233</v>
      </c>
      <c r="D3" s="5">
        <v>337</v>
      </c>
      <c r="E3" s="5">
        <v>400</v>
      </c>
      <c r="F3" s="5">
        <v>312</v>
      </c>
      <c r="G3" s="5">
        <v>237</v>
      </c>
      <c r="H3" s="5">
        <v>328</v>
      </c>
      <c r="I3" s="5">
        <v>423</v>
      </c>
      <c r="J3" s="5">
        <v>274</v>
      </c>
      <c r="K3" s="5">
        <v>301</v>
      </c>
      <c r="L3" s="5">
        <v>346</v>
      </c>
      <c r="M3" s="5">
        <v>431</v>
      </c>
      <c r="N3" s="5">
        <f>+AD3-SUM(K3:M3)</f>
        <v>265</v>
      </c>
      <c r="O3" s="5">
        <v>190</v>
      </c>
      <c r="P3" s="5">
        <v>475</v>
      </c>
      <c r="Q3" s="5">
        <v>446</v>
      </c>
      <c r="R3" s="5">
        <v>437</v>
      </c>
      <c r="S3" s="5">
        <v>233</v>
      </c>
      <c r="T3" s="5"/>
      <c r="U3" s="5"/>
      <c r="V3" s="5"/>
      <c r="W3" s="5"/>
      <c r="X3" s="5"/>
      <c r="Y3" s="5">
        <v>681</v>
      </c>
      <c r="Z3" s="5">
        <v>811</v>
      </c>
      <c r="AA3" s="5">
        <v>918</v>
      </c>
      <c r="AB3" s="5">
        <v>1282</v>
      </c>
      <c r="AC3" s="5">
        <v>1262</v>
      </c>
      <c r="AD3" s="5">
        <v>1343</v>
      </c>
    </row>
    <row r="4" spans="1:36" x14ac:dyDescent="0.2">
      <c r="B4" s="6" t="s">
        <v>28</v>
      </c>
      <c r="C4" s="5">
        <v>89</v>
      </c>
      <c r="D4" s="5">
        <v>280</v>
      </c>
      <c r="E4" s="5">
        <v>216</v>
      </c>
      <c r="F4" s="5">
        <v>126</v>
      </c>
      <c r="G4" s="5">
        <v>104</v>
      </c>
      <c r="H4" s="5">
        <v>274</v>
      </c>
      <c r="I4" s="5">
        <v>199</v>
      </c>
      <c r="J4" s="5">
        <v>98</v>
      </c>
      <c r="K4" s="5">
        <v>142</v>
      </c>
      <c r="L4" s="5">
        <v>275</v>
      </c>
      <c r="M4" s="5">
        <v>187</v>
      </c>
      <c r="N4" s="5">
        <f>+AD4-SUM(K4:M4)</f>
        <v>68</v>
      </c>
      <c r="O4" s="5">
        <v>60</v>
      </c>
      <c r="P4" s="5">
        <v>241</v>
      </c>
      <c r="Q4" s="5">
        <v>153</v>
      </c>
      <c r="R4" s="5">
        <v>0</v>
      </c>
      <c r="S4" s="5">
        <v>56</v>
      </c>
      <c r="T4" s="5"/>
      <c r="U4" s="5"/>
      <c r="V4" s="5"/>
      <c r="W4" s="5"/>
      <c r="X4" s="5"/>
      <c r="Y4" s="5">
        <v>1112</v>
      </c>
      <c r="Z4" s="5">
        <v>1076</v>
      </c>
      <c r="AA4" s="5">
        <v>695</v>
      </c>
      <c r="AB4" s="5">
        <v>711</v>
      </c>
      <c r="AC4" s="5">
        <v>675</v>
      </c>
      <c r="AD4" s="5">
        <v>672</v>
      </c>
    </row>
    <row r="5" spans="1:36" x14ac:dyDescent="0.2">
      <c r="B5" s="6" t="s">
        <v>29</v>
      </c>
      <c r="C5" s="5">
        <f t="shared" ref="C5:O5" si="0">+C3+C4</f>
        <v>322</v>
      </c>
      <c r="D5" s="5">
        <f t="shared" si="0"/>
        <v>617</v>
      </c>
      <c r="E5" s="5">
        <f t="shared" si="0"/>
        <v>616</v>
      </c>
      <c r="F5" s="5">
        <f t="shared" si="0"/>
        <v>438</v>
      </c>
      <c r="G5" s="5">
        <f t="shared" si="0"/>
        <v>341</v>
      </c>
      <c r="H5" s="5">
        <f t="shared" si="0"/>
        <v>602</v>
      </c>
      <c r="I5" s="5">
        <f t="shared" si="0"/>
        <v>622</v>
      </c>
      <c r="J5" s="5">
        <f t="shared" si="0"/>
        <v>372</v>
      </c>
      <c r="K5" s="5">
        <f t="shared" si="0"/>
        <v>443</v>
      </c>
      <c r="L5" s="5">
        <f t="shared" si="0"/>
        <v>621</v>
      </c>
      <c r="M5" s="5">
        <f t="shared" si="0"/>
        <v>618</v>
      </c>
      <c r="N5" s="5">
        <f t="shared" si="0"/>
        <v>333</v>
      </c>
      <c r="O5" s="5">
        <f t="shared" si="0"/>
        <v>250</v>
      </c>
      <c r="P5" s="5">
        <f>+P3+P4</f>
        <v>716</v>
      </c>
      <c r="Q5" s="5">
        <f t="shared" ref="Q5:S5" si="1">+Q3+Q4</f>
        <v>599</v>
      </c>
      <c r="R5" s="5">
        <f t="shared" si="1"/>
        <v>437</v>
      </c>
      <c r="S5" s="5">
        <f t="shared" si="1"/>
        <v>289</v>
      </c>
      <c r="T5" s="5"/>
      <c r="U5" s="5"/>
      <c r="V5" s="5"/>
      <c r="W5" s="5"/>
      <c r="X5" s="5"/>
      <c r="Y5" s="5">
        <f t="shared" ref="Y5:AB5" si="2">Y3+Y4</f>
        <v>1793</v>
      </c>
      <c r="Z5" s="5">
        <f t="shared" si="2"/>
        <v>1887</v>
      </c>
      <c r="AA5" s="5">
        <f t="shared" si="2"/>
        <v>1613</v>
      </c>
      <c r="AB5" s="5">
        <f t="shared" si="2"/>
        <v>1993</v>
      </c>
      <c r="AC5" s="5">
        <f>AC3+AC4</f>
        <v>1937</v>
      </c>
      <c r="AD5" s="5">
        <f>AD3+AD4</f>
        <v>2015</v>
      </c>
    </row>
    <row r="6" spans="1:36" x14ac:dyDescent="0.2">
      <c r="B6" s="4" t="s">
        <v>30</v>
      </c>
      <c r="C6" s="5">
        <v>1229</v>
      </c>
      <c r="D6" s="5">
        <v>1209</v>
      </c>
      <c r="E6" s="5">
        <v>1173</v>
      </c>
      <c r="F6" s="5">
        <v>1387</v>
      </c>
      <c r="G6" s="5">
        <v>1426</v>
      </c>
      <c r="H6" s="5">
        <v>1302</v>
      </c>
      <c r="I6" s="5">
        <v>1259</v>
      </c>
      <c r="J6" s="5">
        <v>1502</v>
      </c>
      <c r="K6" s="5">
        <v>1481</v>
      </c>
      <c r="L6" s="5">
        <v>1293</v>
      </c>
      <c r="M6" s="5">
        <v>1327</v>
      </c>
      <c r="N6" s="5">
        <f t="shared" ref="N6:N15" si="3">+AD6-SUM(K6:M6)</f>
        <v>1446</v>
      </c>
      <c r="O6" s="5">
        <v>1410</v>
      </c>
      <c r="P6" s="5">
        <v>1309</v>
      </c>
      <c r="Q6" s="5">
        <v>1284</v>
      </c>
      <c r="R6" s="5">
        <v>1458</v>
      </c>
      <c r="S6" s="5">
        <v>1382</v>
      </c>
      <c r="T6" s="5"/>
      <c r="U6" s="5"/>
      <c r="V6" s="5"/>
      <c r="W6" s="5"/>
      <c r="X6" s="5"/>
      <c r="Y6" s="5">
        <v>3157</v>
      </c>
      <c r="Z6" s="5">
        <v>3650</v>
      </c>
      <c r="AA6" s="5">
        <v>4016</v>
      </c>
      <c r="AB6" s="5">
        <v>4998</v>
      </c>
      <c r="AC6" s="5">
        <v>5489</v>
      </c>
      <c r="AD6" s="5">
        <v>5547</v>
      </c>
      <c r="AE6" s="5">
        <v>5461</v>
      </c>
    </row>
    <row r="7" spans="1:36" x14ac:dyDescent="0.2">
      <c r="B7" s="7" t="s">
        <v>20</v>
      </c>
      <c r="C7" s="8">
        <f t="shared" ref="C7:N7" si="4">C6+C5</f>
        <v>1551</v>
      </c>
      <c r="D7" s="8">
        <f t="shared" si="4"/>
        <v>1826</v>
      </c>
      <c r="E7" s="8">
        <f t="shared" si="4"/>
        <v>1789</v>
      </c>
      <c r="F7" s="8">
        <f t="shared" si="4"/>
        <v>1825</v>
      </c>
      <c r="G7" s="8">
        <f t="shared" si="4"/>
        <v>1767</v>
      </c>
      <c r="H7" s="8">
        <f t="shared" si="4"/>
        <v>1904</v>
      </c>
      <c r="I7" s="8">
        <f t="shared" si="4"/>
        <v>1881</v>
      </c>
      <c r="J7" s="8">
        <f t="shared" si="4"/>
        <v>1874</v>
      </c>
      <c r="K7" s="8">
        <f t="shared" si="4"/>
        <v>1924</v>
      </c>
      <c r="L7" s="8">
        <f t="shared" si="4"/>
        <v>1914</v>
      </c>
      <c r="M7" s="8">
        <f t="shared" si="4"/>
        <v>1945</v>
      </c>
      <c r="N7" s="8">
        <f t="shared" si="4"/>
        <v>1779</v>
      </c>
      <c r="O7" s="8">
        <v>1660</v>
      </c>
      <c r="P7" s="8">
        <v>2025</v>
      </c>
      <c r="Q7" s="8">
        <v>1883</v>
      </c>
      <c r="R7" s="8">
        <v>1895</v>
      </c>
      <c r="S7" s="8">
        <v>1671</v>
      </c>
      <c r="T7" s="8"/>
      <c r="U7" s="8"/>
      <c r="V7" s="8"/>
      <c r="W7" s="5"/>
      <c r="X7" s="5"/>
      <c r="Y7" s="8">
        <f>Y6+Y5</f>
        <v>4950</v>
      </c>
      <c r="Z7" s="8">
        <f>Z6+Z5</f>
        <v>5537</v>
      </c>
      <c r="AA7" s="8">
        <f t="shared" ref="AA7:AB7" si="5">AA6+AA5</f>
        <v>5629</v>
      </c>
      <c r="AB7" s="8">
        <f t="shared" si="5"/>
        <v>6991</v>
      </c>
      <c r="AC7" s="8">
        <f>AC6+AC5</f>
        <v>7426</v>
      </c>
      <c r="AD7" s="8">
        <f>AD6+AD5</f>
        <v>7562</v>
      </c>
      <c r="AE7" s="8">
        <v>7463</v>
      </c>
      <c r="AF7" s="8"/>
      <c r="AG7" s="8"/>
      <c r="AH7" s="8"/>
      <c r="AI7" s="8"/>
      <c r="AJ7" s="8"/>
    </row>
    <row r="8" spans="1:36" x14ac:dyDescent="0.2">
      <c r="B8" s="4" t="s">
        <v>31</v>
      </c>
      <c r="C8" s="5">
        <v>315</v>
      </c>
      <c r="D8" s="5">
        <v>494</v>
      </c>
      <c r="E8" s="5">
        <v>631</v>
      </c>
      <c r="F8" s="5">
        <v>419</v>
      </c>
      <c r="G8" s="5">
        <v>314</v>
      </c>
      <c r="H8" s="5">
        <v>462</v>
      </c>
      <c r="I8" s="5">
        <v>568</v>
      </c>
      <c r="J8" s="5">
        <v>448</v>
      </c>
      <c r="K8" s="5">
        <v>368</v>
      </c>
      <c r="L8" s="5">
        <v>456</v>
      </c>
      <c r="M8" s="5">
        <v>529</v>
      </c>
      <c r="N8" s="5">
        <f t="shared" si="3"/>
        <v>357</v>
      </c>
      <c r="O8" s="5">
        <v>263</v>
      </c>
      <c r="P8" s="5">
        <v>456</v>
      </c>
      <c r="Q8" s="5">
        <v>456</v>
      </c>
      <c r="R8" s="5">
        <v>368</v>
      </c>
      <c r="S8" s="5">
        <v>279</v>
      </c>
      <c r="T8" s="5"/>
      <c r="U8" s="5"/>
      <c r="V8" s="5"/>
      <c r="W8" s="5"/>
      <c r="X8" s="5"/>
      <c r="Y8" s="5">
        <v>1322</v>
      </c>
      <c r="Z8" s="5">
        <v>1369</v>
      </c>
      <c r="AA8" s="5">
        <v>1494</v>
      </c>
      <c r="AB8" s="5">
        <v>1859</v>
      </c>
      <c r="AC8" s="5">
        <v>1792</v>
      </c>
      <c r="AD8" s="5">
        <v>1710</v>
      </c>
      <c r="AE8" s="5">
        <v>1543</v>
      </c>
    </row>
    <row r="9" spans="1:36" x14ac:dyDescent="0.2">
      <c r="B9" s="4" t="s">
        <v>32</v>
      </c>
      <c r="C9" s="5">
        <f t="shared" ref="C9:S9" si="6">C7-C8</f>
        <v>1236</v>
      </c>
      <c r="D9" s="5">
        <f t="shared" si="6"/>
        <v>1332</v>
      </c>
      <c r="E9" s="5">
        <f t="shared" si="6"/>
        <v>1158</v>
      </c>
      <c r="F9" s="5">
        <f t="shared" si="6"/>
        <v>1406</v>
      </c>
      <c r="G9" s="5">
        <f t="shared" si="6"/>
        <v>1453</v>
      </c>
      <c r="H9" s="5">
        <f t="shared" si="6"/>
        <v>1442</v>
      </c>
      <c r="I9" s="5">
        <f t="shared" si="6"/>
        <v>1313</v>
      </c>
      <c r="J9" s="5">
        <f t="shared" si="6"/>
        <v>1426</v>
      </c>
      <c r="K9" s="5">
        <f t="shared" si="6"/>
        <v>1556</v>
      </c>
      <c r="L9" s="5">
        <f t="shared" si="6"/>
        <v>1458</v>
      </c>
      <c r="M9" s="5">
        <f t="shared" si="6"/>
        <v>1416</v>
      </c>
      <c r="N9" s="5">
        <f t="shared" si="6"/>
        <v>1422</v>
      </c>
      <c r="O9" s="5">
        <f t="shared" si="6"/>
        <v>1397</v>
      </c>
      <c r="P9" s="5">
        <f t="shared" si="6"/>
        <v>1569</v>
      </c>
      <c r="Q9" s="5">
        <f t="shared" si="6"/>
        <v>1427</v>
      </c>
      <c r="R9" s="5">
        <f t="shared" si="6"/>
        <v>1527</v>
      </c>
      <c r="S9" s="5">
        <f t="shared" si="6"/>
        <v>1392</v>
      </c>
      <c r="T9" s="5"/>
      <c r="U9" s="5"/>
      <c r="V9" s="5"/>
      <c r="W9" s="5"/>
      <c r="X9" s="5"/>
      <c r="Y9" s="5">
        <f t="shared" ref="Y9:AB9" si="7">Y7-Y8</f>
        <v>3628</v>
      </c>
      <c r="Z9" s="5">
        <f t="shared" si="7"/>
        <v>4168</v>
      </c>
      <c r="AA9" s="5">
        <f t="shared" si="7"/>
        <v>4135</v>
      </c>
      <c r="AB9" s="5">
        <f t="shared" si="7"/>
        <v>5132</v>
      </c>
      <c r="AC9" s="5">
        <f>AC7-AC8</f>
        <v>5634</v>
      </c>
      <c r="AD9" s="5">
        <f>AD7-AD8</f>
        <v>5852</v>
      </c>
      <c r="AE9" s="5">
        <f>AE7-AE8</f>
        <v>5920</v>
      </c>
    </row>
    <row r="10" spans="1:36" x14ac:dyDescent="0.2">
      <c r="B10" s="4" t="s">
        <v>33</v>
      </c>
      <c r="C10" s="5">
        <v>515</v>
      </c>
      <c r="D10" s="5">
        <v>553</v>
      </c>
      <c r="E10" s="5">
        <v>539</v>
      </c>
      <c r="F10" s="5">
        <v>579</v>
      </c>
      <c r="G10" s="5">
        <v>572</v>
      </c>
      <c r="H10" s="5">
        <v>565</v>
      </c>
      <c r="I10" s="5">
        <v>556</v>
      </c>
      <c r="J10" s="5">
        <v>635</v>
      </c>
      <c r="K10" s="5">
        <v>596</v>
      </c>
      <c r="L10" s="5">
        <v>602</v>
      </c>
      <c r="M10" s="5">
        <v>584</v>
      </c>
      <c r="N10" s="5">
        <f t="shared" si="3"/>
        <v>638</v>
      </c>
      <c r="O10" s="5">
        <v>629</v>
      </c>
      <c r="P10" s="5">
        <v>648</v>
      </c>
      <c r="Q10" s="5">
        <v>606</v>
      </c>
      <c r="R10" s="5">
        <v>686</v>
      </c>
      <c r="S10" s="5">
        <v>706</v>
      </c>
      <c r="T10" s="5"/>
      <c r="U10" s="5"/>
      <c r="V10" s="5"/>
      <c r="W10" s="5"/>
      <c r="X10" s="5"/>
      <c r="Y10" s="5">
        <v>1433</v>
      </c>
      <c r="Z10" s="5">
        <v>1559</v>
      </c>
      <c r="AA10" s="5">
        <v>1778</v>
      </c>
      <c r="AB10" s="5">
        <v>2186</v>
      </c>
      <c r="AC10" s="5">
        <v>2328</v>
      </c>
      <c r="AD10" s="5">
        <v>2420</v>
      </c>
      <c r="AE10" s="5">
        <v>2569</v>
      </c>
    </row>
    <row r="11" spans="1:36" x14ac:dyDescent="0.2">
      <c r="B11" s="4" t="s">
        <v>34</v>
      </c>
      <c r="C11" s="5">
        <v>190</v>
      </c>
      <c r="D11" s="5">
        <v>233</v>
      </c>
      <c r="E11" s="5">
        <v>293</v>
      </c>
      <c r="F11" s="5">
        <v>245</v>
      </c>
      <c r="G11" s="5">
        <v>234</v>
      </c>
      <c r="H11" s="5">
        <v>233</v>
      </c>
      <c r="I11" s="5">
        <v>256</v>
      </c>
      <c r="J11" s="5">
        <v>255</v>
      </c>
      <c r="K11" s="5">
        <v>229</v>
      </c>
      <c r="L11" s="5">
        <v>280</v>
      </c>
      <c r="M11" s="5">
        <v>276</v>
      </c>
      <c r="N11" s="5">
        <f t="shared" si="3"/>
        <v>234</v>
      </c>
      <c r="O11" s="5">
        <v>205</v>
      </c>
      <c r="P11" s="5">
        <v>272</v>
      </c>
      <c r="Q11" s="5">
        <v>251</v>
      </c>
      <c r="R11" s="5">
        <v>234</v>
      </c>
      <c r="S11" s="5">
        <v>214</v>
      </c>
      <c r="T11" s="5"/>
      <c r="U11" s="5"/>
      <c r="V11" s="5"/>
      <c r="W11" s="5"/>
      <c r="X11" s="5"/>
      <c r="Y11" s="5">
        <v>702</v>
      </c>
      <c r="Z11" s="5">
        <v>631</v>
      </c>
      <c r="AA11" s="5">
        <v>689</v>
      </c>
      <c r="AB11" s="5">
        <v>961</v>
      </c>
      <c r="AC11" s="5">
        <v>978</v>
      </c>
      <c r="AD11" s="5">
        <v>1019</v>
      </c>
      <c r="AE11" s="5">
        <v>962</v>
      </c>
    </row>
    <row r="12" spans="1:36" x14ac:dyDescent="0.2">
      <c r="B12" s="4" t="s">
        <v>35</v>
      </c>
      <c r="C12" s="5">
        <v>169</v>
      </c>
      <c r="D12" s="5">
        <v>176</v>
      </c>
      <c r="E12" s="5">
        <v>163</v>
      </c>
      <c r="F12" s="5">
        <v>165</v>
      </c>
      <c r="G12" s="5">
        <v>167</v>
      </c>
      <c r="H12" s="5">
        <v>174</v>
      </c>
      <c r="I12" s="5">
        <v>162</v>
      </c>
      <c r="J12" s="5">
        <v>224</v>
      </c>
      <c r="K12" s="5">
        <v>163</v>
      </c>
      <c r="L12" s="5">
        <v>173</v>
      </c>
      <c r="M12" s="5">
        <v>170</v>
      </c>
      <c r="N12" s="5">
        <f t="shared" si="3"/>
        <v>185</v>
      </c>
      <c r="O12" s="5">
        <v>180</v>
      </c>
      <c r="P12" s="5">
        <v>197</v>
      </c>
      <c r="Q12" s="5">
        <v>176</v>
      </c>
      <c r="R12" s="5">
        <v>192</v>
      </c>
      <c r="S12" s="5">
        <v>184</v>
      </c>
      <c r="T12" s="5"/>
      <c r="U12" s="5"/>
      <c r="V12" s="5"/>
      <c r="W12" s="5"/>
      <c r="X12" s="5"/>
      <c r="Y12" s="5">
        <v>460</v>
      </c>
      <c r="Z12" s="5">
        <v>506</v>
      </c>
      <c r="AA12" s="5">
        <v>592</v>
      </c>
      <c r="AB12" s="5">
        <v>673</v>
      </c>
      <c r="AC12" s="5">
        <v>727</v>
      </c>
      <c r="AD12" s="5">
        <v>691</v>
      </c>
      <c r="AE12" s="5">
        <v>745</v>
      </c>
    </row>
    <row r="13" spans="1:36" x14ac:dyDescent="0.2">
      <c r="B13" s="4" t="s">
        <v>36</v>
      </c>
      <c r="C13" s="5">
        <v>40</v>
      </c>
      <c r="D13" s="5">
        <v>30</v>
      </c>
      <c r="E13" s="5">
        <v>61</v>
      </c>
      <c r="F13" s="5">
        <v>52</v>
      </c>
      <c r="G13" s="5">
        <v>39</v>
      </c>
      <c r="H13" s="5">
        <v>43</v>
      </c>
      <c r="I13" s="5">
        <v>50</v>
      </c>
      <c r="J13" s="5">
        <v>26</v>
      </c>
      <c r="K13" s="5">
        <v>25</v>
      </c>
      <c r="L13" s="5">
        <v>24</v>
      </c>
      <c r="M13" s="5">
        <v>21</v>
      </c>
      <c r="N13" s="5">
        <f t="shared" si="3"/>
        <v>72</v>
      </c>
      <c r="O13" s="5">
        <v>17</v>
      </c>
      <c r="P13" s="5">
        <v>17</v>
      </c>
      <c r="Q13" s="5">
        <v>16</v>
      </c>
      <c r="R13" s="5">
        <v>17</v>
      </c>
      <c r="S13" s="5">
        <v>17</v>
      </c>
      <c r="T13" s="5"/>
      <c r="U13" s="5"/>
      <c r="V13" s="5"/>
      <c r="W13" s="5"/>
      <c r="X13" s="5"/>
      <c r="Y13" s="5">
        <v>23</v>
      </c>
      <c r="Z13" s="5">
        <v>22</v>
      </c>
      <c r="AA13" s="5">
        <v>30</v>
      </c>
      <c r="AB13" s="5">
        <v>183</v>
      </c>
      <c r="AC13" s="5">
        <v>158</v>
      </c>
      <c r="AD13" s="5">
        <v>142</v>
      </c>
      <c r="AE13" s="5">
        <v>67</v>
      </c>
    </row>
    <row r="14" spans="1:36" x14ac:dyDescent="0.2">
      <c r="B14" s="9" t="s">
        <v>37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f t="shared" si="3"/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/>
      <c r="U14" s="5"/>
      <c r="V14" s="5"/>
      <c r="W14" s="5"/>
      <c r="X14" s="5"/>
      <c r="Y14" s="5">
        <v>14</v>
      </c>
      <c r="Z14" s="5">
        <v>5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36" x14ac:dyDescent="0.2">
      <c r="B15" s="4" t="s">
        <v>38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111</v>
      </c>
      <c r="K15" s="5">
        <v>1</v>
      </c>
      <c r="L15" s="5">
        <v>2</v>
      </c>
      <c r="M15" s="5">
        <v>0</v>
      </c>
      <c r="N15" s="5">
        <f t="shared" si="3"/>
        <v>59</v>
      </c>
      <c r="O15" s="5">
        <v>2</v>
      </c>
      <c r="P15" s="5">
        <v>51</v>
      </c>
      <c r="Q15" s="5">
        <v>1</v>
      </c>
      <c r="R15" s="5">
        <v>3</v>
      </c>
      <c r="S15" s="5">
        <v>0</v>
      </c>
      <c r="T15" s="5"/>
      <c r="U15" s="5"/>
      <c r="V15" s="5"/>
      <c r="W15" s="5"/>
      <c r="X15" s="5"/>
      <c r="Y15" s="5">
        <v>0</v>
      </c>
      <c r="Z15" s="5">
        <v>0</v>
      </c>
      <c r="AA15" s="5">
        <v>0</v>
      </c>
      <c r="AB15" s="5">
        <v>0</v>
      </c>
      <c r="AC15" s="5">
        <v>111</v>
      </c>
      <c r="AD15" s="5">
        <v>62</v>
      </c>
      <c r="AE15" s="5">
        <v>57</v>
      </c>
    </row>
    <row r="16" spans="1:36" x14ac:dyDescent="0.2">
      <c r="B16" s="4" t="s">
        <v>39</v>
      </c>
      <c r="C16" s="5">
        <f t="shared" ref="C16:S16" si="8">SUM(C10:C15)</f>
        <v>914</v>
      </c>
      <c r="D16" s="5">
        <f t="shared" si="8"/>
        <v>992</v>
      </c>
      <c r="E16" s="5">
        <f t="shared" si="8"/>
        <v>1056</v>
      </c>
      <c r="F16" s="5">
        <f t="shared" si="8"/>
        <v>1041</v>
      </c>
      <c r="G16" s="5">
        <f t="shared" si="8"/>
        <v>1012</v>
      </c>
      <c r="H16" s="5">
        <f t="shared" si="8"/>
        <v>1015</v>
      </c>
      <c r="I16" s="5">
        <f t="shared" si="8"/>
        <v>1024</v>
      </c>
      <c r="J16" s="5">
        <f t="shared" si="8"/>
        <v>1251</v>
      </c>
      <c r="K16" s="5">
        <f t="shared" si="8"/>
        <v>1014</v>
      </c>
      <c r="L16" s="5">
        <f t="shared" si="8"/>
        <v>1081</v>
      </c>
      <c r="M16" s="5">
        <f t="shared" si="8"/>
        <v>1051</v>
      </c>
      <c r="N16" s="5">
        <f t="shared" si="8"/>
        <v>1188</v>
      </c>
      <c r="O16" s="5">
        <f t="shared" si="8"/>
        <v>1033</v>
      </c>
      <c r="P16" s="5">
        <f t="shared" si="8"/>
        <v>1185</v>
      </c>
      <c r="Q16" s="5">
        <f t="shared" si="8"/>
        <v>1050</v>
      </c>
      <c r="R16" s="5">
        <f t="shared" si="8"/>
        <v>1132</v>
      </c>
      <c r="S16" s="5">
        <f t="shared" si="8"/>
        <v>1121</v>
      </c>
      <c r="T16" s="5"/>
      <c r="U16" s="5"/>
      <c r="V16" s="5"/>
      <c r="W16" s="5"/>
      <c r="X16" s="5"/>
      <c r="Y16" s="5">
        <f t="shared" ref="Y16:AB16" si="9">SUM(Y10:Y15)</f>
        <v>2632</v>
      </c>
      <c r="Z16" s="5">
        <f t="shared" si="9"/>
        <v>2723</v>
      </c>
      <c r="AA16" s="5">
        <f t="shared" si="9"/>
        <v>3089</v>
      </c>
      <c r="AB16" s="5">
        <f t="shared" si="9"/>
        <v>4003</v>
      </c>
      <c r="AC16" s="5">
        <f>SUM(AC10:AC15)</f>
        <v>4302</v>
      </c>
      <c r="AD16" s="5">
        <f>SUM(AD10:AD15)</f>
        <v>4334</v>
      </c>
      <c r="AE16" s="5">
        <f>SUM(AE10:AE15)</f>
        <v>4400</v>
      </c>
    </row>
    <row r="17" spans="2:31" x14ac:dyDescent="0.2">
      <c r="B17" s="4" t="s">
        <v>40</v>
      </c>
      <c r="C17" s="5">
        <f t="shared" ref="C17:L17" si="10">C9-C16</f>
        <v>322</v>
      </c>
      <c r="D17" s="5">
        <f t="shared" si="10"/>
        <v>340</v>
      </c>
      <c r="E17" s="5">
        <f t="shared" si="10"/>
        <v>102</v>
      </c>
      <c r="F17" s="5">
        <f t="shared" si="10"/>
        <v>365</v>
      </c>
      <c r="G17" s="5">
        <f t="shared" si="10"/>
        <v>441</v>
      </c>
      <c r="H17" s="5">
        <f t="shared" si="10"/>
        <v>427</v>
      </c>
      <c r="I17" s="5">
        <f t="shared" si="10"/>
        <v>289</v>
      </c>
      <c r="J17" s="5">
        <f t="shared" si="10"/>
        <v>175</v>
      </c>
      <c r="K17" s="5">
        <f t="shared" si="10"/>
        <v>542</v>
      </c>
      <c r="L17" s="5">
        <f t="shared" si="10"/>
        <v>377</v>
      </c>
      <c r="M17" s="5">
        <f>M9-M16</f>
        <v>365</v>
      </c>
      <c r="N17" s="5">
        <f t="shared" ref="N17:R17" si="11">N9-N16</f>
        <v>234</v>
      </c>
      <c r="O17" s="5">
        <f t="shared" si="11"/>
        <v>364</v>
      </c>
      <c r="P17" s="5">
        <f t="shared" si="11"/>
        <v>384</v>
      </c>
      <c r="Q17" s="5">
        <f t="shared" si="11"/>
        <v>377</v>
      </c>
      <c r="R17" s="5">
        <f t="shared" si="11"/>
        <v>395</v>
      </c>
      <c r="S17" s="5">
        <v>271</v>
      </c>
      <c r="T17" s="5"/>
      <c r="U17" s="5"/>
      <c r="V17" s="5"/>
      <c r="W17" s="5"/>
      <c r="X17" s="5"/>
      <c r="Y17" s="5">
        <f t="shared" ref="Y17:AB17" si="12">Y9-Y16</f>
        <v>996</v>
      </c>
      <c r="Z17" s="5">
        <f t="shared" si="12"/>
        <v>1445</v>
      </c>
      <c r="AA17" s="5">
        <f t="shared" si="12"/>
        <v>1046</v>
      </c>
      <c r="AB17" s="5">
        <f t="shared" si="12"/>
        <v>1129</v>
      </c>
      <c r="AC17" s="5">
        <f>AC9-AC16</f>
        <v>1332</v>
      </c>
      <c r="AD17" s="5">
        <f>AD9-AD16</f>
        <v>1518</v>
      </c>
      <c r="AE17" s="5">
        <f>AE9-AE16</f>
        <v>1520</v>
      </c>
    </row>
    <row r="18" spans="2:31" x14ac:dyDescent="0.2">
      <c r="B18" s="4" t="s">
        <v>41</v>
      </c>
      <c r="C18" s="5">
        <v>-14</v>
      </c>
      <c r="D18" s="5">
        <v>-14</v>
      </c>
      <c r="E18" s="5">
        <v>-11</v>
      </c>
      <c r="F18" s="5">
        <v>-9</v>
      </c>
      <c r="G18" s="5">
        <v>-5</v>
      </c>
      <c r="H18" s="5">
        <v>0</v>
      </c>
      <c r="I18" s="5">
        <v>-7</v>
      </c>
      <c r="J18" s="5">
        <v>6</v>
      </c>
      <c r="K18" s="5">
        <v>14</v>
      </c>
      <c r="L18" s="5">
        <v>14</v>
      </c>
      <c r="M18" s="5">
        <v>17</v>
      </c>
      <c r="N18" s="5">
        <f t="shared" ref="N18" si="13">+AD18-SUM(K18:M18)</f>
        <v>26</v>
      </c>
      <c r="O18" s="5">
        <v>30</v>
      </c>
      <c r="P18" s="5">
        <v>15</v>
      </c>
      <c r="Q18" s="5">
        <v>28</v>
      </c>
      <c r="R18" s="5">
        <v>12</v>
      </c>
      <c r="S18" s="5">
        <v>2</v>
      </c>
      <c r="T18" s="5"/>
      <c r="U18" s="5"/>
      <c r="V18" s="5"/>
      <c r="W18" s="5"/>
      <c r="X18" s="5"/>
      <c r="Y18" s="5">
        <v>83</v>
      </c>
      <c r="Z18" s="5">
        <v>63</v>
      </c>
      <c r="AA18" s="5">
        <v>-29</v>
      </c>
      <c r="AB18" s="5">
        <v>-48</v>
      </c>
      <c r="AC18" s="5">
        <v>-6</v>
      </c>
      <c r="AD18" s="5">
        <v>71</v>
      </c>
      <c r="AE18" s="5">
        <v>85</v>
      </c>
    </row>
    <row r="19" spans="2:31" x14ac:dyDescent="0.2">
      <c r="B19" s="4" t="s">
        <v>42</v>
      </c>
      <c r="C19" s="5">
        <f>C17+C18</f>
        <v>308</v>
      </c>
      <c r="D19" s="5">
        <f t="shared" ref="D19:S19" si="14">D17+D18</f>
        <v>326</v>
      </c>
      <c r="E19" s="5">
        <f t="shared" si="14"/>
        <v>91</v>
      </c>
      <c r="F19" s="5">
        <f t="shared" si="14"/>
        <v>356</v>
      </c>
      <c r="G19" s="5">
        <f t="shared" si="14"/>
        <v>436</v>
      </c>
      <c r="H19" s="5">
        <f t="shared" si="14"/>
        <v>427</v>
      </c>
      <c r="I19" s="5">
        <f t="shared" si="14"/>
        <v>282</v>
      </c>
      <c r="J19" s="5">
        <f t="shared" si="14"/>
        <v>181</v>
      </c>
      <c r="K19" s="5">
        <f t="shared" si="14"/>
        <v>556</v>
      </c>
      <c r="L19" s="5">
        <f t="shared" si="14"/>
        <v>391</v>
      </c>
      <c r="M19" s="5">
        <f t="shared" si="14"/>
        <v>382</v>
      </c>
      <c r="N19" s="5">
        <f t="shared" si="14"/>
        <v>260</v>
      </c>
      <c r="O19" s="5">
        <f t="shared" si="14"/>
        <v>394</v>
      </c>
      <c r="P19" s="5">
        <f t="shared" si="14"/>
        <v>399</v>
      </c>
      <c r="Q19" s="5">
        <f t="shared" si="14"/>
        <v>405</v>
      </c>
      <c r="R19" s="5">
        <f t="shared" si="14"/>
        <v>407</v>
      </c>
      <c r="S19" s="5">
        <f t="shared" si="14"/>
        <v>273</v>
      </c>
      <c r="T19" s="5"/>
      <c r="U19" s="5"/>
      <c r="V19" s="5"/>
      <c r="W19" s="5"/>
      <c r="X19" s="5"/>
      <c r="Y19" s="5">
        <f t="shared" ref="Y19:AB19" si="15">Y17+Y18</f>
        <v>1079</v>
      </c>
      <c r="Z19" s="5">
        <f t="shared" si="15"/>
        <v>1508</v>
      </c>
      <c r="AA19" s="5">
        <f t="shared" si="15"/>
        <v>1017</v>
      </c>
      <c r="AB19" s="5">
        <f t="shared" si="15"/>
        <v>1081</v>
      </c>
      <c r="AC19" s="5">
        <f>AC17+AC18</f>
        <v>1326</v>
      </c>
      <c r="AD19" s="5">
        <f>AD17+AD18</f>
        <v>1589</v>
      </c>
      <c r="AE19" s="5">
        <f>AE17+AE18</f>
        <v>1605</v>
      </c>
    </row>
    <row r="20" spans="2:31" x14ac:dyDescent="0.2">
      <c r="B20" s="4" t="s">
        <v>43</v>
      </c>
      <c r="C20" s="5">
        <v>104</v>
      </c>
      <c r="D20" s="5">
        <v>32</v>
      </c>
      <c r="E20" s="5">
        <v>25</v>
      </c>
      <c r="F20" s="5">
        <v>131</v>
      </c>
      <c r="G20" s="5">
        <v>125</v>
      </c>
      <c r="H20" s="5">
        <v>128</v>
      </c>
      <c r="I20" s="5">
        <v>78</v>
      </c>
      <c r="J20" s="5">
        <v>193</v>
      </c>
      <c r="K20" s="5">
        <v>154</v>
      </c>
      <c r="L20" s="5">
        <v>-8</v>
      </c>
      <c r="M20" s="5">
        <v>92</v>
      </c>
      <c r="N20" s="5">
        <f t="shared" ref="N20" si="16">+AD20-SUM(K20:M20)</f>
        <v>78</v>
      </c>
      <c r="O20" s="5">
        <v>114</v>
      </c>
      <c r="P20" s="5">
        <v>105</v>
      </c>
      <c r="Q20" s="5">
        <v>122</v>
      </c>
      <c r="R20" s="5">
        <v>153</v>
      </c>
      <c r="S20" s="5">
        <v>72</v>
      </c>
      <c r="T20" s="5"/>
      <c r="U20" s="5"/>
      <c r="V20" s="5"/>
      <c r="W20" s="5"/>
      <c r="X20" s="5"/>
      <c r="Y20" s="5">
        <v>60</v>
      </c>
      <c r="Z20" s="5">
        <v>-1531</v>
      </c>
      <c r="AA20" s="5">
        <v>180</v>
      </c>
      <c r="AB20" s="5">
        <v>292</v>
      </c>
      <c r="AC20" s="5">
        <v>524</v>
      </c>
      <c r="AD20" s="5">
        <v>316</v>
      </c>
      <c r="AE20" s="5">
        <v>484</v>
      </c>
    </row>
    <row r="21" spans="2:31" x14ac:dyDescent="0.2">
      <c r="B21" s="4" t="s">
        <v>44</v>
      </c>
      <c r="C21" s="5">
        <f t="shared" ref="C21:S21" si="17">C19-C20</f>
        <v>204</v>
      </c>
      <c r="D21" s="5">
        <f t="shared" si="17"/>
        <v>294</v>
      </c>
      <c r="E21" s="5">
        <f t="shared" si="17"/>
        <v>66</v>
      </c>
      <c r="F21" s="5">
        <f t="shared" si="17"/>
        <v>225</v>
      </c>
      <c r="G21" s="5">
        <f t="shared" si="17"/>
        <v>311</v>
      </c>
      <c r="H21" s="5">
        <f t="shared" si="17"/>
        <v>299</v>
      </c>
      <c r="I21" s="5">
        <f t="shared" si="17"/>
        <v>204</v>
      </c>
      <c r="J21" s="5">
        <f t="shared" si="17"/>
        <v>-12</v>
      </c>
      <c r="K21" s="5">
        <f t="shared" si="17"/>
        <v>402</v>
      </c>
      <c r="L21" s="5">
        <f t="shared" si="17"/>
        <v>399</v>
      </c>
      <c r="M21" s="5">
        <f t="shared" si="17"/>
        <v>290</v>
      </c>
      <c r="N21" s="5">
        <f t="shared" si="17"/>
        <v>182</v>
      </c>
      <c r="O21" s="5">
        <f t="shared" si="17"/>
        <v>280</v>
      </c>
      <c r="P21" s="5">
        <f t="shared" si="17"/>
        <v>294</v>
      </c>
      <c r="Q21" s="5">
        <f t="shared" si="17"/>
        <v>283</v>
      </c>
      <c r="R21" s="5">
        <f t="shared" si="17"/>
        <v>254</v>
      </c>
      <c r="S21" s="5">
        <f t="shared" si="17"/>
        <v>201</v>
      </c>
      <c r="T21" s="5"/>
      <c r="U21" s="5"/>
      <c r="V21" s="5"/>
      <c r="W21" s="5"/>
      <c r="X21" s="5"/>
      <c r="Y21" s="5">
        <f t="shared" ref="Y21:AB21" si="18">Y19-Y20</f>
        <v>1019</v>
      </c>
      <c r="Z21" s="5">
        <f t="shared" si="18"/>
        <v>3039</v>
      </c>
      <c r="AA21" s="5">
        <f t="shared" si="18"/>
        <v>837</v>
      </c>
      <c r="AB21" s="5">
        <f t="shared" si="18"/>
        <v>789</v>
      </c>
      <c r="AC21" s="5">
        <f>AC19-AC20</f>
        <v>802</v>
      </c>
      <c r="AD21" s="5">
        <f>AD19-AD20</f>
        <v>1273</v>
      </c>
      <c r="AE21" s="5">
        <f>AE19-AE20</f>
        <v>1121</v>
      </c>
    </row>
    <row r="22" spans="2:31" x14ac:dyDescent="0.2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</row>
    <row r="23" spans="2:31" x14ac:dyDescent="0.2">
      <c r="B23" s="2" t="s">
        <v>46</v>
      </c>
      <c r="C23" s="10">
        <v>0.71</v>
      </c>
      <c r="D23" s="10">
        <v>1.03</v>
      </c>
      <c r="E23" s="10">
        <v>0.23</v>
      </c>
      <c r="F23" s="10">
        <v>0.8</v>
      </c>
      <c r="G23" s="10">
        <v>1.1100000000000001</v>
      </c>
      <c r="H23" s="10">
        <v>1.08</v>
      </c>
      <c r="I23" s="10">
        <v>0.74</v>
      </c>
      <c r="J23" s="10">
        <v>-0.04</v>
      </c>
      <c r="K23" s="10">
        <v>1.48</v>
      </c>
      <c r="L23" s="10">
        <v>1.47</v>
      </c>
      <c r="M23" s="10">
        <v>1.08</v>
      </c>
      <c r="N23" s="10">
        <f t="shared" ref="N23:S23" si="19">+N21/N24</f>
        <v>0.67407407407407405</v>
      </c>
      <c r="O23" s="10">
        <f t="shared" si="19"/>
        <v>1.0526315789473684</v>
      </c>
      <c r="P23" s="10">
        <f t="shared" si="19"/>
        <v>1.1136363636363635</v>
      </c>
      <c r="Q23" s="10">
        <f t="shared" si="19"/>
        <v>1.0801526717557253</v>
      </c>
      <c r="R23" s="10">
        <f t="shared" si="19"/>
        <v>0.98832684824902728</v>
      </c>
      <c r="S23" s="10">
        <f t="shared" si="19"/>
        <v>0.80079681274900394</v>
      </c>
      <c r="T23" s="10"/>
      <c r="U23" s="10"/>
      <c r="V23" s="10"/>
      <c r="W23" s="5"/>
      <c r="X23" s="11"/>
      <c r="Y23" s="11">
        <v>3.36</v>
      </c>
      <c r="Z23" s="11">
        <v>10.37</v>
      </c>
      <c r="AA23" s="11">
        <v>2.9</v>
      </c>
      <c r="AB23" s="11">
        <v>2.78</v>
      </c>
      <c r="AC23" s="11">
        <v>2.9</v>
      </c>
      <c r="AD23" s="11">
        <f>+AD21/AD24</f>
        <v>4.7148148148148152</v>
      </c>
      <c r="AE23" s="11">
        <f>+AE21/AE24</f>
        <v>4.278625954198473</v>
      </c>
    </row>
    <row r="24" spans="2:31" x14ac:dyDescent="0.2">
      <c r="B24" s="2" t="s">
        <v>45</v>
      </c>
      <c r="C24" s="5">
        <f t="shared" ref="C24:M24" si="20">C21/C23</f>
        <v>287.32394366197184</v>
      </c>
      <c r="D24" s="5">
        <f t="shared" si="20"/>
        <v>285.43689320388347</v>
      </c>
      <c r="E24" s="5">
        <f t="shared" si="20"/>
        <v>286.95652173913044</v>
      </c>
      <c r="F24" s="5">
        <f t="shared" si="20"/>
        <v>281.25</v>
      </c>
      <c r="G24" s="5">
        <f t="shared" si="20"/>
        <v>280.18018018018017</v>
      </c>
      <c r="H24" s="5">
        <f t="shared" si="20"/>
        <v>276.85185185185185</v>
      </c>
      <c r="I24" s="5">
        <f t="shared" si="20"/>
        <v>275.67567567567568</v>
      </c>
      <c r="J24" s="5">
        <f t="shared" si="20"/>
        <v>300</v>
      </c>
      <c r="K24" s="5">
        <f t="shared" si="20"/>
        <v>271.62162162162161</v>
      </c>
      <c r="L24" s="5">
        <f t="shared" si="20"/>
        <v>271.42857142857144</v>
      </c>
      <c r="M24" s="5">
        <f t="shared" si="20"/>
        <v>268.51851851851848</v>
      </c>
      <c r="N24" s="5">
        <f>AD24</f>
        <v>270</v>
      </c>
      <c r="O24" s="5">
        <v>266</v>
      </c>
      <c r="P24" s="5">
        <v>264</v>
      </c>
      <c r="Q24" s="5">
        <v>262</v>
      </c>
      <c r="R24" s="5">
        <v>257</v>
      </c>
      <c r="S24" s="5">
        <v>251</v>
      </c>
      <c r="T24" s="5"/>
      <c r="U24" s="5"/>
      <c r="V24" s="5"/>
      <c r="W24" s="5"/>
      <c r="X24" s="5"/>
      <c r="Y24" s="5">
        <f>Y21/Y23</f>
        <v>303.27380952380952</v>
      </c>
      <c r="Z24" s="5">
        <f>Z21/Z23</f>
        <v>293.05689488910321</v>
      </c>
      <c r="AA24" s="5">
        <f>AA21/AA23</f>
        <v>288.62068965517244</v>
      </c>
      <c r="AB24" s="5">
        <f>AB21/AB23</f>
        <v>283.8129496402878</v>
      </c>
      <c r="AC24" s="5">
        <f>AC21/AC23</f>
        <v>276.55172413793105</v>
      </c>
      <c r="AD24" s="2">
        <v>270</v>
      </c>
      <c r="AE24" s="2">
        <v>262</v>
      </c>
    </row>
    <row r="25" spans="2:31" x14ac:dyDescent="0.2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spans="2:31" x14ac:dyDescent="0.2">
      <c r="B26" s="2" t="s">
        <v>47</v>
      </c>
      <c r="C26" s="12" t="s">
        <v>106</v>
      </c>
      <c r="D26" s="12" t="s">
        <v>106</v>
      </c>
      <c r="E26" s="12" t="s">
        <v>106</v>
      </c>
      <c r="F26" s="12" t="s">
        <v>106</v>
      </c>
      <c r="G26" s="13">
        <f t="shared" ref="G26:S26" si="21">+G7/C7-1</f>
        <v>0.13926499032882012</v>
      </c>
      <c r="H26" s="13">
        <f t="shared" si="21"/>
        <v>4.2716319824753546E-2</v>
      </c>
      <c r="I26" s="13">
        <f t="shared" si="21"/>
        <v>5.1425377305757358E-2</v>
      </c>
      <c r="J26" s="13">
        <f t="shared" si="21"/>
        <v>2.6849315068493196E-2</v>
      </c>
      <c r="K26" s="13">
        <f t="shared" si="21"/>
        <v>8.8851160158460729E-2</v>
      </c>
      <c r="L26" s="13">
        <f t="shared" si="21"/>
        <v>5.2521008403361158E-3</v>
      </c>
      <c r="M26" s="13">
        <f t="shared" si="21"/>
        <v>3.4024455077086735E-2</v>
      </c>
      <c r="N26" s="13">
        <f t="shared" si="21"/>
        <v>-5.0693703308431148E-2</v>
      </c>
      <c r="O26" s="13">
        <f t="shared" si="21"/>
        <v>-0.13721413721413722</v>
      </c>
      <c r="P26" s="13">
        <f t="shared" si="21"/>
        <v>5.7993730407523536E-2</v>
      </c>
      <c r="Q26" s="13">
        <f t="shared" si="21"/>
        <v>-3.1876606683804654E-2</v>
      </c>
      <c r="R26" s="13">
        <f t="shared" si="21"/>
        <v>6.5205171444631782E-2</v>
      </c>
      <c r="S26" s="13">
        <f t="shared" si="21"/>
        <v>6.6265060240964235E-3</v>
      </c>
      <c r="T26" s="13"/>
      <c r="U26" s="13"/>
      <c r="V26" s="13"/>
      <c r="W26" s="5"/>
      <c r="X26" s="5"/>
      <c r="Y26" s="12" t="s">
        <v>106</v>
      </c>
      <c r="Z26" s="13">
        <f t="shared" ref="Z26:AE26" si="22">Z7/Y7-1</f>
        <v>0.11858585858585857</v>
      </c>
      <c r="AA26" s="13">
        <f t="shared" si="22"/>
        <v>1.6615495755824439E-2</v>
      </c>
      <c r="AB26" s="13">
        <f t="shared" si="22"/>
        <v>0.24196127198436668</v>
      </c>
      <c r="AC26" s="13">
        <f t="shared" si="22"/>
        <v>6.2222857960234634E-2</v>
      </c>
      <c r="AD26" s="13">
        <f t="shared" si="22"/>
        <v>1.8314031780231721E-2</v>
      </c>
      <c r="AE26" s="13">
        <f t="shared" si="22"/>
        <v>-1.3091774662787659E-2</v>
      </c>
    </row>
    <row r="27" spans="2:31" x14ac:dyDescent="0.2">
      <c r="B27" s="4" t="s">
        <v>48</v>
      </c>
      <c r="C27" s="12" t="s">
        <v>106</v>
      </c>
      <c r="D27" s="12" t="s">
        <v>106</v>
      </c>
      <c r="E27" s="12" t="s">
        <v>106</v>
      </c>
      <c r="F27" s="12" t="s">
        <v>106</v>
      </c>
      <c r="G27" s="13">
        <f t="shared" ref="G27:S30" si="23">+G3/C3-1</f>
        <v>1.716738197424883E-2</v>
      </c>
      <c r="H27" s="13">
        <f t="shared" si="23"/>
        <v>-2.6706231454005969E-2</v>
      </c>
      <c r="I27" s="13">
        <f t="shared" si="23"/>
        <v>5.7500000000000107E-2</v>
      </c>
      <c r="J27" s="13">
        <f t="shared" si="23"/>
        <v>-0.12179487179487181</v>
      </c>
      <c r="K27" s="13">
        <f t="shared" si="23"/>
        <v>0.27004219409282704</v>
      </c>
      <c r="L27" s="13">
        <f t="shared" si="23"/>
        <v>5.4878048780487854E-2</v>
      </c>
      <c r="M27" s="13">
        <f t="shared" si="23"/>
        <v>1.891252955082745E-2</v>
      </c>
      <c r="N27" s="13">
        <f t="shared" si="23"/>
        <v>-3.2846715328467169E-2</v>
      </c>
      <c r="O27" s="13">
        <f t="shared" si="23"/>
        <v>-0.3687707641196013</v>
      </c>
      <c r="P27" s="13">
        <f t="shared" si="23"/>
        <v>0.37283236994219648</v>
      </c>
      <c r="Q27" s="13">
        <f t="shared" si="23"/>
        <v>3.4802784222737859E-2</v>
      </c>
      <c r="R27" s="13">
        <f t="shared" si="23"/>
        <v>0.64905660377358498</v>
      </c>
      <c r="S27" s="13">
        <f t="shared" si="23"/>
        <v>0.22631578947368425</v>
      </c>
      <c r="T27" s="13"/>
      <c r="U27" s="13"/>
      <c r="V27" s="13"/>
      <c r="W27" s="5"/>
      <c r="X27" s="5"/>
      <c r="Y27" s="12" t="s">
        <v>106</v>
      </c>
      <c r="Z27" s="13">
        <f t="shared" ref="Z27:AE30" si="24">Z3/Y3-1</f>
        <v>0.19089574155653444</v>
      </c>
      <c r="AA27" s="13">
        <f t="shared" si="24"/>
        <v>0.13193588162762016</v>
      </c>
      <c r="AB27" s="13">
        <f t="shared" si="24"/>
        <v>0.39651416122004357</v>
      </c>
      <c r="AC27" s="13">
        <f t="shared" si="24"/>
        <v>-1.5600624024960985E-2</v>
      </c>
      <c r="AD27" s="13">
        <f t="shared" si="24"/>
        <v>6.4183835182250348E-2</v>
      </c>
      <c r="AE27" s="13">
        <f t="shared" si="24"/>
        <v>-1</v>
      </c>
    </row>
    <row r="28" spans="2:31" x14ac:dyDescent="0.2">
      <c r="B28" s="4" t="s">
        <v>49</v>
      </c>
      <c r="C28" s="12" t="s">
        <v>106</v>
      </c>
      <c r="D28" s="12" t="s">
        <v>106</v>
      </c>
      <c r="E28" s="12" t="s">
        <v>106</v>
      </c>
      <c r="F28" s="12" t="s">
        <v>106</v>
      </c>
      <c r="G28" s="13">
        <f t="shared" si="23"/>
        <v>0.1685393258426966</v>
      </c>
      <c r="H28" s="13">
        <f t="shared" si="23"/>
        <v>-2.1428571428571463E-2</v>
      </c>
      <c r="I28" s="13">
        <f t="shared" si="23"/>
        <v>-7.870370370370372E-2</v>
      </c>
      <c r="J28" s="13">
        <f t="shared" si="23"/>
        <v>-0.22222222222222221</v>
      </c>
      <c r="K28" s="13">
        <f t="shared" si="23"/>
        <v>0.36538461538461542</v>
      </c>
      <c r="L28" s="13">
        <f t="shared" si="23"/>
        <v>3.6496350364962904E-3</v>
      </c>
      <c r="M28" s="13">
        <f t="shared" si="23"/>
        <v>-6.0301507537688481E-2</v>
      </c>
      <c r="N28" s="13">
        <f t="shared" si="23"/>
        <v>-0.30612244897959184</v>
      </c>
      <c r="O28" s="13">
        <f t="shared" si="23"/>
        <v>-0.57746478873239437</v>
      </c>
      <c r="P28" s="13">
        <f t="shared" si="23"/>
        <v>-0.12363636363636366</v>
      </c>
      <c r="Q28" s="13">
        <f t="shared" si="23"/>
        <v>-0.18181818181818177</v>
      </c>
      <c r="R28" s="13">
        <f t="shared" si="23"/>
        <v>-1</v>
      </c>
      <c r="S28" s="13">
        <f t="shared" si="23"/>
        <v>-6.6666666666666652E-2</v>
      </c>
      <c r="T28" s="13"/>
      <c r="U28" s="13"/>
      <c r="V28" s="13"/>
      <c r="W28" s="5"/>
      <c r="X28" s="5"/>
      <c r="Y28" s="12" t="s">
        <v>106</v>
      </c>
      <c r="Z28" s="13">
        <f t="shared" si="24"/>
        <v>-3.2374100719424481E-2</v>
      </c>
      <c r="AA28" s="13">
        <f t="shared" si="24"/>
        <v>-0.35408921933085502</v>
      </c>
      <c r="AB28" s="13">
        <f t="shared" si="24"/>
        <v>2.302158273381294E-2</v>
      </c>
      <c r="AC28" s="13">
        <f t="shared" si="24"/>
        <v>-5.0632911392405111E-2</v>
      </c>
      <c r="AD28" s="13">
        <f t="shared" si="24"/>
        <v>-4.4444444444444731E-3</v>
      </c>
      <c r="AE28" s="13">
        <f t="shared" si="24"/>
        <v>-1</v>
      </c>
    </row>
    <row r="29" spans="2:31" x14ac:dyDescent="0.2">
      <c r="B29" s="4" t="s">
        <v>50</v>
      </c>
      <c r="C29" s="12" t="s">
        <v>106</v>
      </c>
      <c r="D29" s="12" t="s">
        <v>106</v>
      </c>
      <c r="E29" s="12" t="s">
        <v>106</v>
      </c>
      <c r="F29" s="12" t="s">
        <v>106</v>
      </c>
      <c r="G29" s="13">
        <f t="shared" si="23"/>
        <v>5.9006211180124168E-2</v>
      </c>
      <c r="H29" s="13">
        <f t="shared" si="23"/>
        <v>-2.4311183144246407E-2</v>
      </c>
      <c r="I29" s="13">
        <f t="shared" si="23"/>
        <v>9.7402597402598268E-3</v>
      </c>
      <c r="J29" s="13">
        <f t="shared" si="23"/>
        <v>-0.15068493150684936</v>
      </c>
      <c r="K29" s="13">
        <f t="shared" si="23"/>
        <v>0.29912023460410553</v>
      </c>
      <c r="L29" s="13">
        <f t="shared" si="23"/>
        <v>3.1561461794019863E-2</v>
      </c>
      <c r="M29" s="13">
        <f t="shared" si="23"/>
        <v>-6.4308681672026191E-3</v>
      </c>
      <c r="N29" s="13">
        <f t="shared" si="23"/>
        <v>-0.10483870967741937</v>
      </c>
      <c r="O29" s="13">
        <f t="shared" si="23"/>
        <v>-0.43566591422121892</v>
      </c>
      <c r="P29" s="13">
        <f t="shared" si="23"/>
        <v>0.1529790660225443</v>
      </c>
      <c r="Q29" s="13">
        <f t="shared" si="23"/>
        <v>-3.0744336569579311E-2</v>
      </c>
      <c r="R29" s="13">
        <f t="shared" si="23"/>
        <v>0.31231231231231238</v>
      </c>
      <c r="S29" s="13">
        <f t="shared" si="23"/>
        <v>0.15599999999999992</v>
      </c>
      <c r="T29" s="13"/>
      <c r="U29" s="13"/>
      <c r="V29" s="13"/>
      <c r="W29" s="5"/>
      <c r="X29" s="5"/>
      <c r="Y29" s="12" t="s">
        <v>106</v>
      </c>
      <c r="Z29" s="13">
        <f t="shared" si="24"/>
        <v>5.2426101505856026E-2</v>
      </c>
      <c r="AA29" s="13">
        <f t="shared" si="24"/>
        <v>-0.14520402755696871</v>
      </c>
      <c r="AB29" s="13">
        <f t="shared" si="24"/>
        <v>0.23558586484810906</v>
      </c>
      <c r="AC29" s="13">
        <f t="shared" si="24"/>
        <v>-2.8098344204716463E-2</v>
      </c>
      <c r="AD29" s="13">
        <f t="shared" si="24"/>
        <v>4.0268456375838868E-2</v>
      </c>
      <c r="AE29" s="13">
        <f t="shared" si="24"/>
        <v>-1</v>
      </c>
    </row>
    <row r="30" spans="2:31" x14ac:dyDescent="0.2">
      <c r="B30" s="4" t="s">
        <v>51</v>
      </c>
      <c r="C30" s="12" t="s">
        <v>106</v>
      </c>
      <c r="D30" s="12" t="s">
        <v>106</v>
      </c>
      <c r="E30" s="12" t="s">
        <v>106</v>
      </c>
      <c r="F30" s="12" t="s">
        <v>106</v>
      </c>
      <c r="G30" s="13">
        <f t="shared" si="23"/>
        <v>0.16029292107404403</v>
      </c>
      <c r="H30" s="13">
        <f t="shared" si="23"/>
        <v>7.6923076923076872E-2</v>
      </c>
      <c r="I30" s="13">
        <f t="shared" si="23"/>
        <v>7.3316283034953189E-2</v>
      </c>
      <c r="J30" s="13">
        <f t="shared" si="23"/>
        <v>8.2912761355443454E-2</v>
      </c>
      <c r="K30" s="13">
        <f t="shared" si="23"/>
        <v>3.8569424964936871E-2</v>
      </c>
      <c r="L30" s="13">
        <f t="shared" si="23"/>
        <v>-6.9124423963133896E-3</v>
      </c>
      <c r="M30" s="13">
        <f t="shared" si="23"/>
        <v>5.4011119936457463E-2</v>
      </c>
      <c r="N30" s="13">
        <f t="shared" si="23"/>
        <v>-3.7283621837549963E-2</v>
      </c>
      <c r="O30" s="13">
        <f t="shared" si="23"/>
        <v>-4.7940580688723866E-2</v>
      </c>
      <c r="P30" s="13">
        <f t="shared" si="23"/>
        <v>1.2374323279195742E-2</v>
      </c>
      <c r="Q30" s="13">
        <f t="shared" si="23"/>
        <v>-3.240391861341374E-2</v>
      </c>
      <c r="R30" s="13">
        <f t="shared" si="23"/>
        <v>8.2987551867219622E-3</v>
      </c>
      <c r="S30" s="13">
        <f t="shared" si="23"/>
        <v>-1.9858156028368823E-2</v>
      </c>
      <c r="T30" s="13"/>
      <c r="U30" s="13"/>
      <c r="V30" s="13"/>
      <c r="W30" s="5"/>
      <c r="X30" s="5"/>
      <c r="Y30" s="12" t="s">
        <v>106</v>
      </c>
      <c r="Z30" s="13">
        <f t="shared" si="24"/>
        <v>0.15616091225847328</v>
      </c>
      <c r="AA30" s="13">
        <f t="shared" si="24"/>
        <v>0.10027397260273974</v>
      </c>
      <c r="AB30" s="13">
        <f t="shared" si="24"/>
        <v>0.2445219123505975</v>
      </c>
      <c r="AC30" s="13">
        <f t="shared" si="24"/>
        <v>9.8239295718287378E-2</v>
      </c>
      <c r="AD30" s="13">
        <f t="shared" si="24"/>
        <v>1.0566587720896248E-2</v>
      </c>
      <c r="AE30" s="13">
        <f t="shared" si="24"/>
        <v>-1.5503875968992276E-2</v>
      </c>
    </row>
    <row r="31" spans="2:31" x14ac:dyDescent="0.2">
      <c r="B31" s="2" t="s">
        <v>52</v>
      </c>
      <c r="C31" s="13">
        <f t="shared" ref="C31:R31" si="25">C9/C7</f>
        <v>0.79690522243713735</v>
      </c>
      <c r="D31" s="13">
        <f t="shared" si="25"/>
        <v>0.72946330777656077</v>
      </c>
      <c r="E31" s="13">
        <f t="shared" si="25"/>
        <v>0.64728898826159864</v>
      </c>
      <c r="F31" s="13">
        <f t="shared" si="25"/>
        <v>0.7704109589041096</v>
      </c>
      <c r="G31" s="13">
        <f t="shared" si="25"/>
        <v>0.82229767968307865</v>
      </c>
      <c r="H31" s="13">
        <f t="shared" si="25"/>
        <v>0.75735294117647056</v>
      </c>
      <c r="I31" s="13">
        <f t="shared" si="25"/>
        <v>0.69803296119085589</v>
      </c>
      <c r="J31" s="13">
        <f t="shared" si="25"/>
        <v>0.76093916755602986</v>
      </c>
      <c r="K31" s="13">
        <f t="shared" si="25"/>
        <v>0.80873180873180872</v>
      </c>
      <c r="L31" s="13">
        <f t="shared" si="25"/>
        <v>0.76175548589341691</v>
      </c>
      <c r="M31" s="13">
        <f t="shared" si="25"/>
        <v>0.72802056555269923</v>
      </c>
      <c r="N31" s="13">
        <f t="shared" si="25"/>
        <v>0.79932546374367619</v>
      </c>
      <c r="O31" s="13">
        <f t="shared" si="25"/>
        <v>0.84156626506024101</v>
      </c>
      <c r="P31" s="13">
        <f t="shared" si="25"/>
        <v>0.77481481481481485</v>
      </c>
      <c r="Q31" s="13">
        <f t="shared" si="25"/>
        <v>0.75783324482209236</v>
      </c>
      <c r="R31" s="13">
        <f t="shared" si="25"/>
        <v>0.80580474934036939</v>
      </c>
      <c r="S31" s="13">
        <f t="shared" ref="S31" si="26">S9/S7</f>
        <v>0.83303411131059246</v>
      </c>
      <c r="T31" s="13"/>
      <c r="U31" s="13"/>
      <c r="V31" s="13"/>
      <c r="W31" s="5"/>
      <c r="X31" s="5"/>
      <c r="Y31" s="13">
        <f t="shared" ref="Y31:AD31" si="27">Y9/Y7</f>
        <v>0.73292929292929287</v>
      </c>
      <c r="Z31" s="13">
        <f t="shared" si="27"/>
        <v>0.75275419902474261</v>
      </c>
      <c r="AA31" s="13">
        <f t="shared" si="27"/>
        <v>0.7345887368982057</v>
      </c>
      <c r="AB31" s="13">
        <f t="shared" si="27"/>
        <v>0.73408668287798595</v>
      </c>
      <c r="AC31" s="13">
        <f t="shared" si="27"/>
        <v>0.75868569889577164</v>
      </c>
      <c r="AD31" s="13">
        <f t="shared" si="27"/>
        <v>0.77386934673366836</v>
      </c>
      <c r="AE31" s="13">
        <f t="shared" ref="AE31" si="28">AE9/AE7</f>
        <v>0.79324668363928719</v>
      </c>
    </row>
    <row r="32" spans="2:31" x14ac:dyDescent="0.2">
      <c r="B32" s="2" t="s">
        <v>53</v>
      </c>
      <c r="C32" s="13">
        <f t="shared" ref="C32:R32" si="29">C17/C7</f>
        <v>0.2076079948420374</v>
      </c>
      <c r="D32" s="13">
        <f t="shared" si="29"/>
        <v>0.18619934282584885</v>
      </c>
      <c r="E32" s="13">
        <f t="shared" si="29"/>
        <v>5.7015092230296258E-2</v>
      </c>
      <c r="F32" s="13">
        <f t="shared" si="29"/>
        <v>0.2</v>
      </c>
      <c r="G32" s="13">
        <f t="shared" si="29"/>
        <v>0.24957555178268251</v>
      </c>
      <c r="H32" s="13">
        <f t="shared" si="29"/>
        <v>0.22426470588235295</v>
      </c>
      <c r="I32" s="13">
        <f t="shared" si="29"/>
        <v>0.15364167995746944</v>
      </c>
      <c r="J32" s="13">
        <f t="shared" si="29"/>
        <v>9.3383137673425834E-2</v>
      </c>
      <c r="K32" s="13">
        <f t="shared" si="29"/>
        <v>0.28170478170478169</v>
      </c>
      <c r="L32" s="13">
        <f t="shared" si="29"/>
        <v>0.19696969696969696</v>
      </c>
      <c r="M32" s="13">
        <f t="shared" si="29"/>
        <v>0.18766066838046272</v>
      </c>
      <c r="N32" s="13">
        <f t="shared" si="29"/>
        <v>0.13153456998313659</v>
      </c>
      <c r="O32" s="13">
        <f t="shared" si="29"/>
        <v>0.21927710843373494</v>
      </c>
      <c r="P32" s="13">
        <f t="shared" si="29"/>
        <v>0.18962962962962962</v>
      </c>
      <c r="Q32" s="13">
        <f t="shared" si="29"/>
        <v>0.20021242697822622</v>
      </c>
      <c r="R32" s="13">
        <f t="shared" si="29"/>
        <v>0.20844327176781002</v>
      </c>
      <c r="S32" s="13">
        <f t="shared" ref="S32" si="30">S17/S7</f>
        <v>0.16217833632555356</v>
      </c>
      <c r="T32" s="13"/>
      <c r="U32" s="13"/>
      <c r="V32" s="13"/>
      <c r="W32" s="5"/>
      <c r="X32" s="5"/>
      <c r="Y32" s="13">
        <f t="shared" ref="Y32:AD32" si="31">Y17/Y7</f>
        <v>0.2012121212121212</v>
      </c>
      <c r="Z32" s="13">
        <f t="shared" si="31"/>
        <v>0.26097164529528627</v>
      </c>
      <c r="AA32" s="13">
        <f t="shared" si="31"/>
        <v>0.18582341446082787</v>
      </c>
      <c r="AB32" s="13">
        <f t="shared" si="31"/>
        <v>0.16149334859104564</v>
      </c>
      <c r="AC32" s="13">
        <f t="shared" si="31"/>
        <v>0.17936978184756261</v>
      </c>
      <c r="AD32" s="13">
        <f t="shared" si="31"/>
        <v>0.2007405448294102</v>
      </c>
      <c r="AE32" s="13">
        <f t="shared" ref="AE32" si="32">AE17/AE7</f>
        <v>0.20367144579927643</v>
      </c>
    </row>
    <row r="33" spans="2:31" x14ac:dyDescent="0.2">
      <c r="B33" s="2" t="s">
        <v>54</v>
      </c>
      <c r="C33" s="13">
        <f t="shared" ref="C33:R33" si="33">C20/C19</f>
        <v>0.33766233766233766</v>
      </c>
      <c r="D33" s="13">
        <f t="shared" si="33"/>
        <v>9.815950920245399E-2</v>
      </c>
      <c r="E33" s="13">
        <f t="shared" si="33"/>
        <v>0.27472527472527475</v>
      </c>
      <c r="F33" s="13">
        <f t="shared" si="33"/>
        <v>0.36797752808988765</v>
      </c>
      <c r="G33" s="13">
        <f t="shared" si="33"/>
        <v>0.28669724770642202</v>
      </c>
      <c r="H33" s="13">
        <f t="shared" si="33"/>
        <v>0.29976580796252927</v>
      </c>
      <c r="I33" s="13">
        <f t="shared" si="33"/>
        <v>0.27659574468085107</v>
      </c>
      <c r="J33" s="13">
        <f t="shared" si="33"/>
        <v>1.0662983425414365</v>
      </c>
      <c r="K33" s="13">
        <f t="shared" si="33"/>
        <v>0.27697841726618705</v>
      </c>
      <c r="L33" s="13">
        <f t="shared" si="33"/>
        <v>-2.0460358056265986E-2</v>
      </c>
      <c r="M33" s="13">
        <f t="shared" si="33"/>
        <v>0.24083769633507854</v>
      </c>
      <c r="N33" s="13">
        <f t="shared" si="33"/>
        <v>0.3</v>
      </c>
      <c r="O33" s="13">
        <f t="shared" si="33"/>
        <v>0.28934010152284262</v>
      </c>
      <c r="P33" s="13">
        <f t="shared" si="33"/>
        <v>0.26315789473684209</v>
      </c>
      <c r="Q33" s="13">
        <f t="shared" si="33"/>
        <v>0.3012345679012346</v>
      </c>
      <c r="R33" s="13">
        <f t="shared" si="33"/>
        <v>0.37592137592137592</v>
      </c>
      <c r="S33" s="13">
        <f t="shared" ref="S33" si="34">S20/S19</f>
        <v>0.26373626373626374</v>
      </c>
      <c r="T33" s="13"/>
      <c r="U33" s="13"/>
      <c r="V33" s="13"/>
      <c r="W33" s="5"/>
      <c r="X33" s="5"/>
      <c r="Y33" s="13">
        <f t="shared" ref="Y33:AD33" si="35">Y20/Y19</f>
        <v>5.5607043558850787E-2</v>
      </c>
      <c r="Z33" s="13">
        <f t="shared" si="35"/>
        <v>-1.0152519893899203</v>
      </c>
      <c r="AA33" s="13">
        <f t="shared" si="35"/>
        <v>0.17699115044247787</v>
      </c>
      <c r="AB33" s="13">
        <f t="shared" si="35"/>
        <v>0.27012025901942643</v>
      </c>
      <c r="AC33" s="13">
        <f t="shared" si="35"/>
        <v>0.39517345399698339</v>
      </c>
      <c r="AD33" s="13">
        <f t="shared" si="35"/>
        <v>0.19886721208307112</v>
      </c>
      <c r="AE33" s="13">
        <f t="shared" ref="AE33" si="36">AE20/AE19</f>
        <v>0.30155763239875388</v>
      </c>
    </row>
    <row r="34" spans="2:31" x14ac:dyDescent="0.2">
      <c r="B34" s="2" t="s">
        <v>55</v>
      </c>
      <c r="C34" s="13">
        <f t="shared" ref="C34:R34" si="37">C21/C7</f>
        <v>0.13152804642166344</v>
      </c>
      <c r="D34" s="13">
        <f t="shared" si="37"/>
        <v>0.16100766703176342</v>
      </c>
      <c r="E34" s="13">
        <f t="shared" si="37"/>
        <v>3.6892118501956402E-2</v>
      </c>
      <c r="F34" s="13">
        <f t="shared" si="37"/>
        <v>0.12328767123287671</v>
      </c>
      <c r="G34" s="13">
        <f t="shared" si="37"/>
        <v>0.17600452744765138</v>
      </c>
      <c r="H34" s="13">
        <f t="shared" si="37"/>
        <v>0.15703781512605042</v>
      </c>
      <c r="I34" s="13">
        <f t="shared" si="37"/>
        <v>0.10845295055821372</v>
      </c>
      <c r="J34" s="13">
        <f t="shared" si="37"/>
        <v>-6.4034151547491995E-3</v>
      </c>
      <c r="K34" s="13">
        <f t="shared" si="37"/>
        <v>0.20893970893970895</v>
      </c>
      <c r="L34" s="13">
        <f t="shared" si="37"/>
        <v>0.20846394984326019</v>
      </c>
      <c r="M34" s="13">
        <f t="shared" si="37"/>
        <v>0.14910025706940874</v>
      </c>
      <c r="N34" s="13">
        <f t="shared" si="37"/>
        <v>0.10230466554243957</v>
      </c>
      <c r="O34" s="13">
        <f t="shared" si="37"/>
        <v>0.16867469879518071</v>
      </c>
      <c r="P34" s="13">
        <f t="shared" si="37"/>
        <v>0.14518518518518519</v>
      </c>
      <c r="Q34" s="13">
        <f t="shared" si="37"/>
        <v>0.15029208709506106</v>
      </c>
      <c r="R34" s="13">
        <f t="shared" si="37"/>
        <v>0.13403693931398417</v>
      </c>
      <c r="S34" s="13">
        <f t="shared" ref="S34" si="38">S21/S7</f>
        <v>0.12028725314183124</v>
      </c>
      <c r="T34" s="13"/>
      <c r="U34" s="13"/>
      <c r="V34" s="13"/>
      <c r="W34" s="5"/>
      <c r="X34" s="5"/>
      <c r="Y34" s="13">
        <f t="shared" ref="Y34:AD34" si="39">Y21/Y7</f>
        <v>0.20585858585858585</v>
      </c>
      <c r="Z34" s="13">
        <f t="shared" si="39"/>
        <v>0.54885316958641861</v>
      </c>
      <c r="AA34" s="13">
        <f t="shared" si="39"/>
        <v>0.14869426185823414</v>
      </c>
      <c r="AB34" s="13">
        <f t="shared" si="39"/>
        <v>0.11285939064511515</v>
      </c>
      <c r="AC34" s="13">
        <f t="shared" si="39"/>
        <v>0.10799892270401293</v>
      </c>
      <c r="AD34" s="13">
        <f t="shared" si="39"/>
        <v>0.16834170854271358</v>
      </c>
      <c r="AE34" s="13">
        <f t="shared" ref="AE34" si="40">AE21/AE7</f>
        <v>0.15020769127696637</v>
      </c>
    </row>
    <row r="35" spans="2:31" x14ac:dyDescent="0.2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spans="2:31" x14ac:dyDescent="0.2">
      <c r="B36" s="2" t="s">
        <v>56</v>
      </c>
      <c r="C36" s="5">
        <v>2838</v>
      </c>
      <c r="D36" s="5">
        <v>1630</v>
      </c>
      <c r="E36" s="5">
        <v>2670</v>
      </c>
      <c r="F36" s="5">
        <v>2732</v>
      </c>
      <c r="G36" s="5">
        <v>2082</v>
      </c>
      <c r="H36" s="5">
        <v>1539</v>
      </c>
      <c r="I36" s="5">
        <v>2202</v>
      </c>
      <c r="J36" s="5">
        <v>2424</v>
      </c>
      <c r="K36" s="5">
        <v>2259</v>
      </c>
      <c r="L36" s="5">
        <v>1946</v>
      </c>
      <c r="M36" s="5">
        <v>2742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>
        <v>4708</v>
      </c>
      <c r="Z36" s="5">
        <v>3768</v>
      </c>
      <c r="AA36" s="5">
        <v>5260</v>
      </c>
      <c r="AB36" s="5">
        <v>2732</v>
      </c>
      <c r="AC36" s="5">
        <v>2424</v>
      </c>
    </row>
    <row r="37" spans="2:31" x14ac:dyDescent="0.2">
      <c r="B37" s="2" t="s">
        <v>57</v>
      </c>
      <c r="C37" s="5">
        <v>881</v>
      </c>
      <c r="D37" s="5">
        <v>342</v>
      </c>
      <c r="E37" s="5">
        <v>346</v>
      </c>
      <c r="F37" s="5">
        <v>330</v>
      </c>
      <c r="G37" s="5">
        <v>334</v>
      </c>
      <c r="H37" s="5">
        <v>335</v>
      </c>
      <c r="I37" s="5">
        <v>351</v>
      </c>
      <c r="J37" s="5">
        <v>343</v>
      </c>
      <c r="K37" s="5">
        <v>343</v>
      </c>
      <c r="L37" s="5">
        <v>359</v>
      </c>
      <c r="M37" s="5">
        <v>362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>
        <v>737</v>
      </c>
      <c r="Z37" s="5">
        <v>1967</v>
      </c>
      <c r="AA37" s="5">
        <v>1106</v>
      </c>
      <c r="AB37" s="5">
        <v>330</v>
      </c>
      <c r="AC37" s="5">
        <v>343</v>
      </c>
    </row>
    <row r="38" spans="2:31" x14ac:dyDescent="0.2">
      <c r="B38" s="2" t="s">
        <v>58</v>
      </c>
      <c r="C38" s="5">
        <v>557</v>
      </c>
      <c r="D38" s="5">
        <v>1031</v>
      </c>
      <c r="E38" s="5">
        <v>965</v>
      </c>
      <c r="F38" s="5">
        <v>650</v>
      </c>
      <c r="G38" s="5">
        <v>579</v>
      </c>
      <c r="H38" s="5">
        <v>919</v>
      </c>
      <c r="I38" s="5">
        <v>836</v>
      </c>
      <c r="J38" s="5">
        <v>684</v>
      </c>
      <c r="K38" s="5">
        <v>517</v>
      </c>
      <c r="L38" s="5">
        <v>1047</v>
      </c>
      <c r="M38" s="5">
        <v>867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>
        <v>623</v>
      </c>
      <c r="Z38" s="5">
        <v>461</v>
      </c>
      <c r="AA38" s="5">
        <v>521</v>
      </c>
      <c r="AB38" s="5">
        <v>650</v>
      </c>
      <c r="AC38" s="5">
        <v>684</v>
      </c>
    </row>
    <row r="39" spans="2:31" x14ac:dyDescent="0.2">
      <c r="B39" s="2" t="s">
        <v>59</v>
      </c>
      <c r="C39" s="5">
        <v>401</v>
      </c>
      <c r="D39" s="5">
        <v>387</v>
      </c>
      <c r="E39" s="5">
        <v>377</v>
      </c>
      <c r="F39" s="5">
        <v>439</v>
      </c>
      <c r="G39" s="5">
        <v>522</v>
      </c>
      <c r="H39" s="5">
        <v>649</v>
      </c>
      <c r="I39" s="5">
        <v>453</v>
      </c>
      <c r="J39" s="5">
        <v>518</v>
      </c>
      <c r="K39" s="5">
        <v>455</v>
      </c>
      <c r="L39" s="5">
        <v>492</v>
      </c>
      <c r="M39" s="5">
        <v>378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>
        <v>313</v>
      </c>
      <c r="Z39" s="5">
        <v>321</v>
      </c>
      <c r="AA39" s="5">
        <v>326</v>
      </c>
      <c r="AB39" s="5">
        <v>439</v>
      </c>
      <c r="AC39" s="5">
        <v>518</v>
      </c>
    </row>
    <row r="40" spans="2:31" x14ac:dyDescent="0.2">
      <c r="B40" s="14" t="s">
        <v>60</v>
      </c>
      <c r="C40" s="8">
        <f t="shared" ref="C40:M40" si="41">SUM(C36:C39)</f>
        <v>4677</v>
      </c>
      <c r="D40" s="8">
        <f t="shared" si="41"/>
        <v>3390</v>
      </c>
      <c r="E40" s="8">
        <f t="shared" si="41"/>
        <v>4358</v>
      </c>
      <c r="F40" s="8">
        <f t="shared" si="41"/>
        <v>4151</v>
      </c>
      <c r="G40" s="8">
        <f t="shared" si="41"/>
        <v>3517</v>
      </c>
      <c r="H40" s="8">
        <f t="shared" si="41"/>
        <v>3442</v>
      </c>
      <c r="I40" s="8">
        <f t="shared" si="41"/>
        <v>3842</v>
      </c>
      <c r="J40" s="8">
        <f t="shared" si="41"/>
        <v>3969</v>
      </c>
      <c r="K40" s="8">
        <f t="shared" si="41"/>
        <v>3574</v>
      </c>
      <c r="L40" s="8">
        <f t="shared" si="41"/>
        <v>3844</v>
      </c>
      <c r="M40" s="8">
        <f t="shared" si="41"/>
        <v>4349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8">
        <f t="shared" ref="Y40:AB40" si="42">SUM(Y36:Y39)</f>
        <v>6381</v>
      </c>
      <c r="Z40" s="8">
        <f t="shared" si="42"/>
        <v>6517</v>
      </c>
      <c r="AA40" s="8">
        <f t="shared" si="42"/>
        <v>7213</v>
      </c>
      <c r="AB40" s="8">
        <f t="shared" si="42"/>
        <v>4151</v>
      </c>
      <c r="AC40" s="8">
        <f>SUM(AC36:AC39)</f>
        <v>3969</v>
      </c>
    </row>
    <row r="41" spans="2:31" x14ac:dyDescent="0.2">
      <c r="B41" s="2" t="s">
        <v>61</v>
      </c>
      <c r="C41" s="5">
        <v>510</v>
      </c>
      <c r="D41" s="5">
        <v>516</v>
      </c>
      <c r="E41" s="5">
        <v>522</v>
      </c>
      <c r="F41" s="5">
        <v>550</v>
      </c>
      <c r="G41" s="5">
        <v>545</v>
      </c>
      <c r="H41" s="5">
        <v>531</v>
      </c>
      <c r="I41" s="5">
        <v>553</v>
      </c>
      <c r="J41" s="5">
        <v>549</v>
      </c>
      <c r="K41" s="5">
        <v>545</v>
      </c>
      <c r="L41" s="5">
        <v>542</v>
      </c>
      <c r="M41" s="5">
        <v>561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>
        <v>448</v>
      </c>
      <c r="Z41" s="5">
        <v>449</v>
      </c>
      <c r="AA41" s="5">
        <v>491</v>
      </c>
      <c r="AB41" s="5">
        <v>550</v>
      </c>
      <c r="AC41" s="5">
        <v>549</v>
      </c>
    </row>
    <row r="42" spans="2:31" x14ac:dyDescent="0.2">
      <c r="B42" s="2" t="s">
        <v>62</v>
      </c>
      <c r="C42" s="5">
        <v>4256</v>
      </c>
      <c r="D42" s="5">
        <v>5459</v>
      </c>
      <c r="E42" s="5">
        <v>5389</v>
      </c>
      <c r="F42" s="5">
        <v>5387</v>
      </c>
      <c r="G42" s="5">
        <v>5382</v>
      </c>
      <c r="H42" s="5">
        <v>5375</v>
      </c>
      <c r="I42" s="5">
        <v>5380</v>
      </c>
      <c r="J42" s="5">
        <v>5380</v>
      </c>
      <c r="K42" s="5">
        <v>5381</v>
      </c>
      <c r="L42" s="5">
        <v>5378</v>
      </c>
      <c r="M42" s="5">
        <v>5382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>
        <v>1892</v>
      </c>
      <c r="Z42" s="5">
        <v>1885</v>
      </c>
      <c r="AA42" s="5">
        <v>2868</v>
      </c>
      <c r="AB42" s="5">
        <v>5387</v>
      </c>
      <c r="AC42" s="5">
        <v>5380</v>
      </c>
    </row>
    <row r="43" spans="2:31" x14ac:dyDescent="0.2">
      <c r="B43" s="2" t="s">
        <v>63</v>
      </c>
      <c r="C43" s="5">
        <v>909</v>
      </c>
      <c r="D43" s="5">
        <v>1080</v>
      </c>
      <c r="E43" s="5">
        <v>1052</v>
      </c>
      <c r="F43" s="5">
        <v>962</v>
      </c>
      <c r="G43" s="5">
        <v>893</v>
      </c>
      <c r="H43" s="5">
        <v>811</v>
      </c>
      <c r="I43" s="5">
        <v>735</v>
      </c>
      <c r="J43" s="5">
        <v>618</v>
      </c>
      <c r="K43" s="5">
        <v>577</v>
      </c>
      <c r="L43" s="5">
        <v>538</v>
      </c>
      <c r="M43" s="5">
        <v>501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>
        <v>87</v>
      </c>
      <c r="Z43" s="5">
        <v>53</v>
      </c>
      <c r="AA43" s="5">
        <v>309</v>
      </c>
      <c r="AB43" s="5">
        <v>962</v>
      </c>
      <c r="AC43" s="5">
        <v>618</v>
      </c>
    </row>
    <row r="44" spans="2:31" x14ac:dyDescent="0.2">
      <c r="B44" s="2" t="s">
        <v>64</v>
      </c>
      <c r="C44" s="5">
        <v>1960</v>
      </c>
      <c r="D44" s="5">
        <v>2139</v>
      </c>
      <c r="E44" s="5">
        <v>2130</v>
      </c>
      <c r="F44" s="5">
        <v>2243</v>
      </c>
      <c r="G44" s="5">
        <v>2327</v>
      </c>
      <c r="H44" s="5">
        <v>2395</v>
      </c>
      <c r="I44" s="5">
        <v>2443</v>
      </c>
      <c r="J44" s="5">
        <v>2462</v>
      </c>
      <c r="K44" s="5">
        <v>2555</v>
      </c>
      <c r="L44" s="5">
        <v>2353</v>
      </c>
      <c r="M44" s="5">
        <v>2375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>
        <v>35</v>
      </c>
      <c r="Z44" s="5">
        <v>1903</v>
      </c>
      <c r="AA44" s="5">
        <v>2045</v>
      </c>
      <c r="AB44" s="5">
        <v>2243</v>
      </c>
      <c r="AC44" s="5">
        <v>2462</v>
      </c>
    </row>
    <row r="45" spans="2:31" x14ac:dyDescent="0.2">
      <c r="B45" s="2" t="s">
        <v>65</v>
      </c>
      <c r="C45" s="5">
        <v>422</v>
      </c>
      <c r="D45" s="5">
        <v>435</v>
      </c>
      <c r="E45" s="5">
        <v>479</v>
      </c>
      <c r="F45" s="5">
        <v>507</v>
      </c>
      <c r="G45" s="5">
        <v>528</v>
      </c>
      <c r="H45" s="5">
        <v>525</v>
      </c>
      <c r="I45" s="5">
        <v>517</v>
      </c>
      <c r="J45" s="5">
        <v>481</v>
      </c>
      <c r="K45" s="5">
        <v>451</v>
      </c>
      <c r="L45" s="5">
        <v>484</v>
      </c>
      <c r="M45" s="5">
        <v>449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>
        <v>114</v>
      </c>
      <c r="Z45" s="5">
        <v>305</v>
      </c>
      <c r="AA45" s="5">
        <v>362</v>
      </c>
      <c r="AB45" s="5">
        <v>507</v>
      </c>
      <c r="AC45" s="5">
        <v>481</v>
      </c>
    </row>
    <row r="46" spans="2:31" x14ac:dyDescent="0.2">
      <c r="B46" s="14" t="s">
        <v>66</v>
      </c>
      <c r="C46" s="8">
        <f t="shared" ref="C46:M46" si="43">C40+SUM(C41:C45)</f>
        <v>12734</v>
      </c>
      <c r="D46" s="8">
        <f t="shared" si="43"/>
        <v>13019</v>
      </c>
      <c r="E46" s="8">
        <f t="shared" si="43"/>
        <v>13930</v>
      </c>
      <c r="F46" s="8">
        <f t="shared" si="43"/>
        <v>13800</v>
      </c>
      <c r="G46" s="8">
        <f t="shared" si="43"/>
        <v>13192</v>
      </c>
      <c r="H46" s="8">
        <f t="shared" si="43"/>
        <v>13079</v>
      </c>
      <c r="I46" s="8">
        <f t="shared" si="43"/>
        <v>13470</v>
      </c>
      <c r="J46" s="8">
        <f t="shared" si="43"/>
        <v>13459</v>
      </c>
      <c r="K46" s="8">
        <f t="shared" si="43"/>
        <v>13083</v>
      </c>
      <c r="L46" s="8">
        <f t="shared" si="43"/>
        <v>13139</v>
      </c>
      <c r="M46" s="8">
        <f t="shared" si="43"/>
        <v>13617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8">
        <f t="shared" ref="Y46:AB46" si="44">Y40+SUM(Y41:Y45)</f>
        <v>8957</v>
      </c>
      <c r="Z46" s="8">
        <f t="shared" si="44"/>
        <v>11112</v>
      </c>
      <c r="AA46" s="8">
        <f t="shared" si="44"/>
        <v>13288</v>
      </c>
      <c r="AB46" s="8">
        <f t="shared" si="44"/>
        <v>13800</v>
      </c>
      <c r="AC46" s="8">
        <f>AC40+SUM(AC41:AC45)</f>
        <v>13459</v>
      </c>
    </row>
    <row r="47" spans="2:31" x14ac:dyDescent="0.2">
      <c r="B47" s="2" t="s">
        <v>67</v>
      </c>
      <c r="C47" s="5">
        <v>73</v>
      </c>
      <c r="D47" s="5">
        <v>136</v>
      </c>
      <c r="E47" s="5">
        <v>86</v>
      </c>
      <c r="F47" s="5">
        <v>101</v>
      </c>
      <c r="G47" s="5">
        <v>70</v>
      </c>
      <c r="H47" s="5">
        <v>136</v>
      </c>
      <c r="I47" s="5">
        <v>62</v>
      </c>
      <c r="J47" s="5">
        <v>99</v>
      </c>
      <c r="K47" s="5">
        <v>75</v>
      </c>
      <c r="L47" s="5">
        <v>152</v>
      </c>
      <c r="M47" s="5">
        <v>62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>
        <v>113</v>
      </c>
      <c r="Z47" s="5">
        <v>68</v>
      </c>
      <c r="AA47" s="5">
        <v>96</v>
      </c>
      <c r="AB47" s="5">
        <v>101</v>
      </c>
      <c r="AC47" s="5">
        <v>99</v>
      </c>
    </row>
    <row r="48" spans="2:31" x14ac:dyDescent="0.2">
      <c r="B48" s="2" t="s">
        <v>68</v>
      </c>
      <c r="C48" s="5">
        <v>1093</v>
      </c>
      <c r="D48" s="5">
        <v>1119</v>
      </c>
      <c r="E48" s="5">
        <v>1443</v>
      </c>
      <c r="F48" s="5">
        <v>1388</v>
      </c>
      <c r="G48" s="5">
        <v>1215</v>
      </c>
      <c r="H48" s="5">
        <v>1034</v>
      </c>
      <c r="I48" s="5">
        <v>1243</v>
      </c>
      <c r="J48" s="5">
        <v>1285</v>
      </c>
      <c r="K48" s="5">
        <v>1145</v>
      </c>
      <c r="L48" s="5">
        <v>1138</v>
      </c>
      <c r="M48" s="5">
        <v>1299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>
        <v>1052</v>
      </c>
      <c r="Z48" s="5">
        <v>1052</v>
      </c>
      <c r="AA48" s="5">
        <v>1341</v>
      </c>
      <c r="AB48" s="5">
        <v>1388</v>
      </c>
      <c r="AC48" s="5">
        <v>1285</v>
      </c>
    </row>
    <row r="49" spans="2:29" x14ac:dyDescent="0.2">
      <c r="B49" s="2" t="s">
        <v>69</v>
      </c>
      <c r="C49" s="5">
        <v>1305</v>
      </c>
      <c r="D49" s="5">
        <v>1322</v>
      </c>
      <c r="E49" s="5">
        <v>2101</v>
      </c>
      <c r="F49" s="5">
        <v>2024</v>
      </c>
      <c r="G49" s="5">
        <v>1548</v>
      </c>
      <c r="H49" s="5">
        <v>1391</v>
      </c>
      <c r="I49" s="5">
        <v>1808</v>
      </c>
      <c r="J49" s="5">
        <v>1901</v>
      </c>
      <c r="K49" s="5">
        <v>1580</v>
      </c>
      <c r="L49" s="5">
        <v>1498</v>
      </c>
      <c r="M49" s="5">
        <v>1919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>
        <v>1100</v>
      </c>
      <c r="Z49" s="5">
        <v>945</v>
      </c>
      <c r="AA49" s="5">
        <v>1527</v>
      </c>
      <c r="AB49" s="5">
        <v>2024</v>
      </c>
      <c r="AC49" s="5">
        <v>1901</v>
      </c>
    </row>
    <row r="50" spans="2:29" x14ac:dyDescent="0.2">
      <c r="B50" s="2" t="s">
        <v>70</v>
      </c>
      <c r="C50" s="5">
        <v>0</v>
      </c>
      <c r="D50" s="5">
        <v>0</v>
      </c>
      <c r="E50" s="5">
        <v>0</v>
      </c>
      <c r="F50" s="5">
        <v>0</v>
      </c>
      <c r="G50" s="5">
        <v>0</v>
      </c>
      <c r="H50" s="5">
        <v>0</v>
      </c>
      <c r="I50" s="5">
        <v>0</v>
      </c>
      <c r="J50" s="5">
        <v>0</v>
      </c>
      <c r="K50" s="5">
        <v>0</v>
      </c>
      <c r="L50" s="5">
        <v>0</v>
      </c>
      <c r="M50" s="5">
        <v>0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>
        <v>0</v>
      </c>
      <c r="Z50" s="5">
        <v>599</v>
      </c>
      <c r="AA50" s="5">
        <v>0</v>
      </c>
      <c r="AB50" s="5">
        <v>0</v>
      </c>
      <c r="AC50" s="5">
        <v>0</v>
      </c>
    </row>
    <row r="51" spans="2:29" x14ac:dyDescent="0.2">
      <c r="B51" s="2" t="s">
        <v>71</v>
      </c>
      <c r="C51" s="5">
        <f t="shared" ref="C51:M51" si="45">SUM(C47:C50)</f>
        <v>2471</v>
      </c>
      <c r="D51" s="5">
        <f t="shared" si="45"/>
        <v>2577</v>
      </c>
      <c r="E51" s="5">
        <f t="shared" si="45"/>
        <v>3630</v>
      </c>
      <c r="F51" s="5">
        <f t="shared" si="45"/>
        <v>3513</v>
      </c>
      <c r="G51" s="5">
        <f t="shared" si="45"/>
        <v>2833</v>
      </c>
      <c r="H51" s="5">
        <f t="shared" si="45"/>
        <v>2561</v>
      </c>
      <c r="I51" s="5">
        <f t="shared" si="45"/>
        <v>3113</v>
      </c>
      <c r="J51" s="5">
        <f t="shared" si="45"/>
        <v>3285</v>
      </c>
      <c r="K51" s="5">
        <f t="shared" si="45"/>
        <v>2800</v>
      </c>
      <c r="L51" s="5">
        <f t="shared" si="45"/>
        <v>2788</v>
      </c>
      <c r="M51" s="5">
        <f t="shared" si="45"/>
        <v>3280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>
        <f t="shared" ref="Y51:AB51" si="46">SUM(Y47:Y50)</f>
        <v>2265</v>
      </c>
      <c r="Z51" s="5">
        <f t="shared" si="46"/>
        <v>2664</v>
      </c>
      <c r="AA51" s="5">
        <f t="shared" si="46"/>
        <v>2964</v>
      </c>
      <c r="AB51" s="5">
        <f t="shared" si="46"/>
        <v>3513</v>
      </c>
      <c r="AC51" s="5">
        <f>SUM(AC47:AC50)</f>
        <v>3285</v>
      </c>
    </row>
    <row r="52" spans="2:29" x14ac:dyDescent="0.2">
      <c r="B52" s="2" t="s">
        <v>72</v>
      </c>
      <c r="C52" s="5">
        <v>1877</v>
      </c>
      <c r="D52" s="5">
        <v>1877</v>
      </c>
      <c r="E52" s="5">
        <v>1878</v>
      </c>
      <c r="F52" s="5">
        <v>1878</v>
      </c>
      <c r="G52" s="5">
        <v>1878</v>
      </c>
      <c r="H52" s="5">
        <v>1879</v>
      </c>
      <c r="I52" s="5">
        <v>1879</v>
      </c>
      <c r="J52" s="5">
        <v>1880</v>
      </c>
      <c r="K52" s="5">
        <v>1880</v>
      </c>
      <c r="L52" s="5">
        <v>1881</v>
      </c>
      <c r="M52" s="5">
        <v>1881</v>
      </c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>
        <v>994</v>
      </c>
      <c r="Z52" s="5">
        <v>397</v>
      </c>
      <c r="AA52" s="5">
        <v>1876</v>
      </c>
      <c r="AB52" s="5">
        <v>1878</v>
      </c>
      <c r="AC52" s="5">
        <v>1880</v>
      </c>
    </row>
    <row r="53" spans="2:29" x14ac:dyDescent="0.2">
      <c r="B53" s="2" t="s">
        <v>73</v>
      </c>
      <c r="C53" s="5">
        <v>321</v>
      </c>
      <c r="D53" s="5">
        <v>318</v>
      </c>
      <c r="E53" s="5">
        <v>326</v>
      </c>
      <c r="F53" s="5">
        <v>386</v>
      </c>
      <c r="G53" s="5">
        <v>438</v>
      </c>
      <c r="H53" s="5">
        <v>478</v>
      </c>
      <c r="I53" s="5">
        <v>525</v>
      </c>
      <c r="J53" s="5">
        <v>607</v>
      </c>
      <c r="K53" s="5">
        <v>681</v>
      </c>
      <c r="L53" s="5">
        <v>458</v>
      </c>
      <c r="M53" s="5">
        <v>482</v>
      </c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>
        <v>233</v>
      </c>
      <c r="Z53" s="5">
        <v>373</v>
      </c>
      <c r="AA53" s="5">
        <v>315</v>
      </c>
      <c r="AB53" s="5">
        <v>386</v>
      </c>
      <c r="AC53" s="5">
        <v>607</v>
      </c>
    </row>
    <row r="54" spans="2:29" x14ac:dyDescent="0.2">
      <c r="B54" s="2" t="s">
        <v>64</v>
      </c>
      <c r="C54" s="5">
        <v>24</v>
      </c>
      <c r="D54" s="5">
        <v>68</v>
      </c>
      <c r="E54" s="5">
        <v>75</v>
      </c>
      <c r="F54" s="5">
        <v>1</v>
      </c>
      <c r="G54" s="5">
        <v>1</v>
      </c>
      <c r="H54" s="5">
        <v>1</v>
      </c>
      <c r="I54" s="5">
        <v>1</v>
      </c>
      <c r="J54" s="5">
        <v>1</v>
      </c>
      <c r="K54" s="5">
        <v>1</v>
      </c>
      <c r="L54" s="5">
        <v>1</v>
      </c>
      <c r="M54" s="5">
        <v>2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>
        <v>2</v>
      </c>
      <c r="Z54" s="5">
        <v>1</v>
      </c>
      <c r="AA54" s="5">
        <v>43</v>
      </c>
      <c r="AB54" s="5">
        <v>1</v>
      </c>
      <c r="AC54" s="5">
        <v>1</v>
      </c>
    </row>
    <row r="55" spans="2:29" x14ac:dyDescent="0.2">
      <c r="B55" s="2" t="s">
        <v>74</v>
      </c>
      <c r="C55" s="5">
        <v>313</v>
      </c>
      <c r="D55" s="5">
        <v>323</v>
      </c>
      <c r="E55" s="5">
        <v>404</v>
      </c>
      <c r="F55" s="5">
        <v>397</v>
      </c>
      <c r="G55" s="5">
        <v>401</v>
      </c>
      <c r="H55" s="5">
        <v>362</v>
      </c>
      <c r="I55" s="5">
        <v>401</v>
      </c>
      <c r="J55" s="5">
        <v>393</v>
      </c>
      <c r="K55" s="5">
        <v>387</v>
      </c>
      <c r="L55" s="5">
        <v>436</v>
      </c>
      <c r="M55" s="5">
        <v>439</v>
      </c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>
        <v>132</v>
      </c>
      <c r="Z55" s="5">
        <v>216</v>
      </c>
      <c r="AA55" s="5">
        <v>250</v>
      </c>
      <c r="AB55" s="5">
        <v>397</v>
      </c>
      <c r="AC55" s="5">
        <v>393</v>
      </c>
    </row>
    <row r="56" spans="2:29" x14ac:dyDescent="0.2">
      <c r="B56" s="14" t="s">
        <v>75</v>
      </c>
      <c r="C56" s="8">
        <f t="shared" ref="C56:M56" si="47">C51+SUM(C52:C55)</f>
        <v>5006</v>
      </c>
      <c r="D56" s="8">
        <f t="shared" si="47"/>
        <v>5163</v>
      </c>
      <c r="E56" s="8">
        <f t="shared" si="47"/>
        <v>6313</v>
      </c>
      <c r="F56" s="8">
        <f t="shared" si="47"/>
        <v>6175</v>
      </c>
      <c r="G56" s="8">
        <f t="shared" si="47"/>
        <v>5551</v>
      </c>
      <c r="H56" s="8">
        <f t="shared" si="47"/>
        <v>5281</v>
      </c>
      <c r="I56" s="8">
        <f t="shared" si="47"/>
        <v>5919</v>
      </c>
      <c r="J56" s="8">
        <f t="shared" si="47"/>
        <v>6166</v>
      </c>
      <c r="K56" s="8">
        <f t="shared" si="47"/>
        <v>5749</v>
      </c>
      <c r="L56" s="8">
        <f t="shared" si="47"/>
        <v>5564</v>
      </c>
      <c r="M56" s="8">
        <f t="shared" si="47"/>
        <v>6084</v>
      </c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8">
        <f t="shared" ref="Y56:AB56" si="48">Y51+SUM(Y52:Y55)</f>
        <v>3626</v>
      </c>
      <c r="Z56" s="8">
        <f>Z51+SUM(Z52:Z55)</f>
        <v>3651</v>
      </c>
      <c r="AA56" s="8">
        <f t="shared" si="48"/>
        <v>5448</v>
      </c>
      <c r="AB56" s="8">
        <f t="shared" si="48"/>
        <v>6175</v>
      </c>
      <c r="AC56" s="8">
        <f>AC51+SUM(AC52:AC55)</f>
        <v>6166</v>
      </c>
    </row>
    <row r="57" spans="2:29" x14ac:dyDescent="0.2">
      <c r="B57" s="2" t="s">
        <v>76</v>
      </c>
      <c r="C57" s="5">
        <v>0</v>
      </c>
      <c r="D57" s="5">
        <v>0</v>
      </c>
      <c r="E57" s="5">
        <v>0</v>
      </c>
      <c r="F57" s="5">
        <v>0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5">
        <v>0</v>
      </c>
      <c r="M57" s="5">
        <v>0</v>
      </c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>
        <v>0</v>
      </c>
      <c r="Z57" s="5">
        <v>0</v>
      </c>
      <c r="AA57" s="5">
        <v>0</v>
      </c>
      <c r="AB57" s="5">
        <v>0</v>
      </c>
      <c r="AC57" s="5">
        <v>0</v>
      </c>
    </row>
    <row r="58" spans="2:29" x14ac:dyDescent="0.2">
      <c r="B58" s="2" t="s">
        <v>77</v>
      </c>
      <c r="C58" s="5">
        <v>3</v>
      </c>
      <c r="D58" s="5">
        <v>3</v>
      </c>
      <c r="E58" s="5">
        <v>3</v>
      </c>
      <c r="F58" s="5">
        <v>3</v>
      </c>
      <c r="G58" s="5">
        <v>3</v>
      </c>
      <c r="H58" s="5">
        <v>3</v>
      </c>
      <c r="I58" s="5">
        <v>3</v>
      </c>
      <c r="J58" s="5">
        <v>3</v>
      </c>
      <c r="K58" s="5">
        <v>3</v>
      </c>
      <c r="L58" s="5">
        <v>3</v>
      </c>
      <c r="M58" s="5">
        <v>3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>
        <v>3</v>
      </c>
      <c r="Z58" s="5">
        <v>3</v>
      </c>
      <c r="AA58" s="5">
        <v>3</v>
      </c>
      <c r="AB58" s="5">
        <v>3</v>
      </c>
      <c r="AC58" s="5">
        <v>3</v>
      </c>
    </row>
    <row r="59" spans="2:29" x14ac:dyDescent="0.2">
      <c r="B59" s="2" t="s">
        <v>78</v>
      </c>
      <c r="C59" s="5">
        <v>0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5">
        <v>0</v>
      </c>
      <c r="L59" s="5">
        <v>0</v>
      </c>
      <c r="M59" s="5">
        <v>0</v>
      </c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>
        <v>0</v>
      </c>
      <c r="Z59" s="5">
        <v>0</v>
      </c>
      <c r="AA59" s="5">
        <v>0</v>
      </c>
      <c r="AB59" s="5">
        <v>0</v>
      </c>
      <c r="AC59" s="5">
        <v>0</v>
      </c>
    </row>
    <row r="60" spans="2:29" x14ac:dyDescent="0.2">
      <c r="B60" s="2" t="s">
        <v>79</v>
      </c>
      <c r="C60" s="5">
        <v>7760</v>
      </c>
      <c r="D60" s="5">
        <v>7855</v>
      </c>
      <c r="E60" s="5">
        <v>7608</v>
      </c>
      <c r="F60" s="5">
        <v>7607</v>
      </c>
      <c r="G60" s="5">
        <v>7567</v>
      </c>
      <c r="H60" s="5">
        <v>7658</v>
      </c>
      <c r="I60" s="5">
        <v>7585</v>
      </c>
      <c r="J60" s="5">
        <v>7357</v>
      </c>
      <c r="K60" s="5">
        <v>7406</v>
      </c>
      <c r="L60" s="5">
        <v>7606</v>
      </c>
      <c r="M60" s="5">
        <v>7614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>
        <v>5358</v>
      </c>
      <c r="Z60" s="5">
        <v>7508</v>
      </c>
      <c r="AA60" s="5">
        <v>7887</v>
      </c>
      <c r="AB60" s="5">
        <v>7607</v>
      </c>
      <c r="AC60" s="5">
        <v>7357</v>
      </c>
    </row>
    <row r="61" spans="2:29" x14ac:dyDescent="0.2">
      <c r="B61" s="2" t="s">
        <v>80</v>
      </c>
      <c r="C61" s="5">
        <v>-35</v>
      </c>
      <c r="D61" s="5">
        <v>-2</v>
      </c>
      <c r="E61" s="5">
        <v>6</v>
      </c>
      <c r="F61" s="5">
        <v>15</v>
      </c>
      <c r="G61" s="5">
        <v>71</v>
      </c>
      <c r="H61" s="5">
        <v>137</v>
      </c>
      <c r="I61" s="5">
        <v>-37</v>
      </c>
      <c r="J61" s="5">
        <v>-67</v>
      </c>
      <c r="K61" s="5">
        <v>-75</v>
      </c>
      <c r="L61" s="5">
        <v>-34</v>
      </c>
      <c r="M61" s="5">
        <v>-84</v>
      </c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>
        <v>-30</v>
      </c>
      <c r="Z61" s="5">
        <v>-50</v>
      </c>
      <c r="AA61" s="5">
        <v>-50</v>
      </c>
      <c r="AB61" s="5">
        <v>15</v>
      </c>
      <c r="AC61" s="5">
        <v>-67</v>
      </c>
    </row>
    <row r="62" spans="2:29" x14ac:dyDescent="0.2">
      <c r="B62" s="2" t="s">
        <v>81</v>
      </c>
      <c r="C62" s="5">
        <v>0</v>
      </c>
      <c r="D62" s="5">
        <v>0</v>
      </c>
      <c r="E62" s="5">
        <v>0</v>
      </c>
      <c r="F62" s="5">
        <v>0</v>
      </c>
      <c r="G62" s="5">
        <v>0</v>
      </c>
      <c r="H62" s="5">
        <v>0</v>
      </c>
      <c r="I62" s="5">
        <v>0</v>
      </c>
      <c r="J62" s="5">
        <v>0</v>
      </c>
      <c r="K62" s="5">
        <v>0</v>
      </c>
      <c r="L62" s="5">
        <v>0</v>
      </c>
      <c r="M62" s="5">
        <v>0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>
        <v>0</v>
      </c>
      <c r="Z62" s="5">
        <v>0</v>
      </c>
      <c r="AA62" s="5">
        <v>0</v>
      </c>
      <c r="AB62" s="5">
        <v>0</v>
      </c>
      <c r="AC62" s="5">
        <v>0</v>
      </c>
    </row>
    <row r="63" spans="2:29" x14ac:dyDescent="0.2">
      <c r="B63" s="2" t="s">
        <v>82</v>
      </c>
      <c r="C63" s="5">
        <f t="shared" ref="C63:M63" si="49">SUM(C57:C62)</f>
        <v>7728</v>
      </c>
      <c r="D63" s="5">
        <f t="shared" si="49"/>
        <v>7856</v>
      </c>
      <c r="E63" s="5">
        <f t="shared" si="49"/>
        <v>7617</v>
      </c>
      <c r="F63" s="5">
        <f t="shared" si="49"/>
        <v>7625</v>
      </c>
      <c r="G63" s="5">
        <f t="shared" si="49"/>
        <v>7641</v>
      </c>
      <c r="H63" s="5">
        <f t="shared" si="49"/>
        <v>7798</v>
      </c>
      <c r="I63" s="5">
        <f t="shared" si="49"/>
        <v>7551</v>
      </c>
      <c r="J63" s="5">
        <f t="shared" si="49"/>
        <v>7293</v>
      </c>
      <c r="K63" s="5">
        <f t="shared" si="49"/>
        <v>7334</v>
      </c>
      <c r="L63" s="5">
        <f t="shared" si="49"/>
        <v>7575</v>
      </c>
      <c r="M63" s="5">
        <f t="shared" si="49"/>
        <v>7533</v>
      </c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>
        <f t="shared" ref="Y63:AB63" si="50">SUM(Y57:Y62)</f>
        <v>5331</v>
      </c>
      <c r="Z63" s="5">
        <f t="shared" si="50"/>
        <v>7461</v>
      </c>
      <c r="AA63" s="5">
        <f t="shared" si="50"/>
        <v>7840</v>
      </c>
      <c r="AB63" s="5">
        <f t="shared" si="50"/>
        <v>7625</v>
      </c>
      <c r="AC63" s="5">
        <f>SUM(AC57:AC62)</f>
        <v>7293</v>
      </c>
    </row>
    <row r="64" spans="2:29" x14ac:dyDescent="0.2">
      <c r="B64" s="14" t="s">
        <v>83</v>
      </c>
      <c r="C64" s="8">
        <f t="shared" ref="C64:M64" si="51">C56+C63</f>
        <v>12734</v>
      </c>
      <c r="D64" s="8">
        <f t="shared" si="51"/>
        <v>13019</v>
      </c>
      <c r="E64" s="8">
        <f t="shared" si="51"/>
        <v>13930</v>
      </c>
      <c r="F64" s="8">
        <f t="shared" si="51"/>
        <v>13800</v>
      </c>
      <c r="G64" s="8">
        <f t="shared" si="51"/>
        <v>13192</v>
      </c>
      <c r="H64" s="8">
        <f t="shared" si="51"/>
        <v>13079</v>
      </c>
      <c r="I64" s="8">
        <f t="shared" si="51"/>
        <v>13470</v>
      </c>
      <c r="J64" s="8">
        <f t="shared" si="51"/>
        <v>13459</v>
      </c>
      <c r="K64" s="8">
        <f t="shared" si="51"/>
        <v>13083</v>
      </c>
      <c r="L64" s="8">
        <f t="shared" si="51"/>
        <v>13139</v>
      </c>
      <c r="M64" s="8">
        <f t="shared" si="51"/>
        <v>13617</v>
      </c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8">
        <f t="shared" ref="Y64:AB64" si="52">Y56+Y63</f>
        <v>8957</v>
      </c>
      <c r="Z64" s="8">
        <f t="shared" si="52"/>
        <v>11112</v>
      </c>
      <c r="AA64" s="8">
        <f t="shared" si="52"/>
        <v>13288</v>
      </c>
      <c r="AB64" s="8">
        <f t="shared" si="52"/>
        <v>13800</v>
      </c>
      <c r="AC64" s="8">
        <f>AC56+AC63</f>
        <v>13459</v>
      </c>
    </row>
    <row r="65" spans="2:29" x14ac:dyDescent="0.2"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</row>
    <row r="66" spans="2:29" x14ac:dyDescent="0.2">
      <c r="B66" s="2" t="s">
        <v>44</v>
      </c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>
        <f>Y21</f>
        <v>1019</v>
      </c>
      <c r="Z66" s="5">
        <f>Z21</f>
        <v>3039</v>
      </c>
      <c r="AA66" s="5">
        <f>AA21</f>
        <v>837</v>
      </c>
      <c r="AB66" s="5">
        <f>AB21</f>
        <v>789</v>
      </c>
      <c r="AC66" s="5">
        <f>AC21</f>
        <v>802</v>
      </c>
    </row>
    <row r="67" spans="2:29" x14ac:dyDescent="0.2">
      <c r="B67" s="2" t="s">
        <v>84</v>
      </c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>
        <v>145</v>
      </c>
      <c r="Z67" s="5">
        <v>150</v>
      </c>
      <c r="AA67" s="5">
        <v>181</v>
      </c>
      <c r="AB67" s="5">
        <v>486</v>
      </c>
      <c r="AC67" s="5">
        <v>536</v>
      </c>
    </row>
    <row r="68" spans="2:29" x14ac:dyDescent="0.2">
      <c r="B68" s="2" t="s">
        <v>37</v>
      </c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>
        <v>14</v>
      </c>
      <c r="Z68" s="5">
        <v>5</v>
      </c>
      <c r="AA68" s="5">
        <v>0</v>
      </c>
      <c r="AB68" s="5">
        <v>0</v>
      </c>
      <c r="AC68" s="5">
        <v>0</v>
      </c>
    </row>
    <row r="69" spans="2:29" x14ac:dyDescent="0.2">
      <c r="B69" s="2" t="s">
        <v>85</v>
      </c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>
        <v>284</v>
      </c>
      <c r="Z69" s="5">
        <v>347</v>
      </c>
      <c r="AA69" s="5">
        <v>435</v>
      </c>
      <c r="AB69" s="5">
        <v>528</v>
      </c>
      <c r="AC69" s="5">
        <v>548</v>
      </c>
    </row>
    <row r="70" spans="2:29" x14ac:dyDescent="0.2">
      <c r="B70" s="15" t="s">
        <v>86</v>
      </c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</row>
    <row r="71" spans="2:29" x14ac:dyDescent="0.2">
      <c r="B71" s="2" t="s">
        <v>87</v>
      </c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>
        <v>-88</v>
      </c>
      <c r="Z71" s="5">
        <v>164</v>
      </c>
      <c r="AA71" s="5">
        <v>-41</v>
      </c>
      <c r="AB71" s="5">
        <v>-77</v>
      </c>
      <c r="AC71" s="5">
        <v>-34</v>
      </c>
    </row>
    <row r="72" spans="2:29" x14ac:dyDescent="0.2">
      <c r="B72" s="2" t="s">
        <v>65</v>
      </c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>
        <v>-24</v>
      </c>
      <c r="Z72" s="5">
        <v>35</v>
      </c>
      <c r="AA72" s="5">
        <v>-70</v>
      </c>
      <c r="AB72" s="5">
        <v>-157</v>
      </c>
      <c r="AC72" s="5">
        <v>-103</v>
      </c>
    </row>
    <row r="73" spans="2:29" x14ac:dyDescent="0.2">
      <c r="B73" s="2" t="s">
        <v>88</v>
      </c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>
        <v>59</v>
      </c>
      <c r="Z73" s="5">
        <v>-36</v>
      </c>
      <c r="AA73" s="5">
        <v>18</v>
      </c>
      <c r="AB73" s="5">
        <v>-7</v>
      </c>
      <c r="AC73" s="5">
        <v>10</v>
      </c>
    </row>
    <row r="74" spans="2:29" x14ac:dyDescent="0.2">
      <c r="B74" s="2" t="s">
        <v>89</v>
      </c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>
        <v>3</v>
      </c>
      <c r="Z74" s="5">
        <v>119</v>
      </c>
      <c r="AA74" s="5">
        <v>136</v>
      </c>
      <c r="AB74" s="5">
        <v>169</v>
      </c>
      <c r="AC74" s="5">
        <v>134</v>
      </c>
    </row>
    <row r="75" spans="2:29" x14ac:dyDescent="0.2">
      <c r="B75" s="2" t="s">
        <v>64</v>
      </c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>
        <v>-16</v>
      </c>
      <c r="Z75" s="5">
        <v>-1871</v>
      </c>
      <c r="AA75" s="5">
        <v>-143</v>
      </c>
      <c r="AB75" s="5">
        <v>-329</v>
      </c>
      <c r="AC75" s="5">
        <v>-221</v>
      </c>
    </row>
    <row r="76" spans="2:29" x14ac:dyDescent="0.2">
      <c r="B76" s="2" t="s">
        <v>90</v>
      </c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>
        <v>151</v>
      </c>
      <c r="Z76" s="5">
        <v>-155</v>
      </c>
      <c r="AA76" s="5">
        <v>588</v>
      </c>
      <c r="AB76" s="5">
        <v>497</v>
      </c>
      <c r="AC76" s="5">
        <v>-122</v>
      </c>
    </row>
    <row r="77" spans="2:29" x14ac:dyDescent="0.2">
      <c r="B77" s="14" t="s">
        <v>91</v>
      </c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8">
        <f t="shared" ref="Y77:AB77" si="53">SUM(Y66:Y76)</f>
        <v>1547</v>
      </c>
      <c r="Z77" s="8">
        <f t="shared" si="53"/>
        <v>1797</v>
      </c>
      <c r="AA77" s="8">
        <f t="shared" si="53"/>
        <v>1941</v>
      </c>
      <c r="AB77" s="8">
        <f t="shared" si="53"/>
        <v>1899</v>
      </c>
      <c r="AC77" s="8">
        <f>SUM(AC66:AC76)</f>
        <v>1550</v>
      </c>
    </row>
    <row r="78" spans="2:29" x14ac:dyDescent="0.2">
      <c r="B78" s="2" t="s">
        <v>92</v>
      </c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>
        <v>-119</v>
      </c>
      <c r="Z78" s="5">
        <v>-140</v>
      </c>
      <c r="AA78" s="5">
        <v>-124</v>
      </c>
      <c r="AB78" s="5">
        <v>-188</v>
      </c>
      <c r="AC78" s="5">
        <v>-207</v>
      </c>
    </row>
    <row r="79" spans="2:29" x14ac:dyDescent="0.2">
      <c r="B79" s="2" t="s">
        <v>93</v>
      </c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>
        <v>1688</v>
      </c>
      <c r="Z79" s="5">
        <v>2142</v>
      </c>
      <c r="AA79" s="5">
        <v>3686</v>
      </c>
      <c r="AB79" s="5">
        <v>1329</v>
      </c>
      <c r="AC79" s="5">
        <v>395</v>
      </c>
    </row>
    <row r="80" spans="2:29" x14ac:dyDescent="0.2">
      <c r="B80" s="2" t="s">
        <v>94</v>
      </c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>
        <v>-1342</v>
      </c>
      <c r="Z80" s="5">
        <v>-3359</v>
      </c>
      <c r="AA80" s="5">
        <v>-2828</v>
      </c>
      <c r="AB80" s="5">
        <v>-554</v>
      </c>
      <c r="AC80" s="5">
        <v>-405</v>
      </c>
    </row>
    <row r="81" spans="2:29" x14ac:dyDescent="0.2">
      <c r="B81" s="2" t="s">
        <v>95</v>
      </c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>
        <v>-58</v>
      </c>
      <c r="Z81" s="5">
        <v>0</v>
      </c>
      <c r="AA81" s="5">
        <v>-1239</v>
      </c>
      <c r="AB81" s="5">
        <v>-3391</v>
      </c>
      <c r="AC81" s="5">
        <v>0</v>
      </c>
    </row>
    <row r="82" spans="2:29" x14ac:dyDescent="0.2">
      <c r="B82" s="14" t="s">
        <v>96</v>
      </c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8">
        <f t="shared" ref="Y82:AB82" si="54">SUM(Y78:Y81)</f>
        <v>169</v>
      </c>
      <c r="Z82" s="8">
        <f t="shared" si="54"/>
        <v>-1357</v>
      </c>
      <c r="AA82" s="8">
        <f t="shared" si="54"/>
        <v>-505</v>
      </c>
      <c r="AB82" s="8">
        <f t="shared" si="54"/>
        <v>-2804</v>
      </c>
      <c r="AC82" s="8">
        <f>SUM(AC78:AC81)</f>
        <v>-217</v>
      </c>
    </row>
    <row r="83" spans="2:29" x14ac:dyDescent="0.2">
      <c r="B83" s="2" t="s">
        <v>97</v>
      </c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>
        <v>0</v>
      </c>
      <c r="Z83" s="5">
        <v>0</v>
      </c>
      <c r="AA83" s="5">
        <v>1478</v>
      </c>
      <c r="AB83" s="5">
        <v>0</v>
      </c>
      <c r="AC83" s="5">
        <v>0</v>
      </c>
    </row>
    <row r="84" spans="2:29" x14ac:dyDescent="0.2">
      <c r="B84" s="2" t="s">
        <v>98</v>
      </c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>
        <v>0</v>
      </c>
      <c r="Z84" s="5">
        <v>0</v>
      </c>
      <c r="AA84" s="5">
        <v>-600</v>
      </c>
      <c r="AB84" s="5">
        <v>0</v>
      </c>
      <c r="AC84" s="5">
        <v>0</v>
      </c>
    </row>
    <row r="85" spans="2:29" x14ac:dyDescent="0.2">
      <c r="B85" s="2" t="s">
        <v>99</v>
      </c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>
        <v>61</v>
      </c>
      <c r="Z85" s="5">
        <v>62</v>
      </c>
      <c r="AA85" s="5">
        <v>86</v>
      </c>
      <c r="AB85" s="5">
        <v>77</v>
      </c>
      <c r="AC85" s="5">
        <v>80</v>
      </c>
    </row>
    <row r="86" spans="2:29" x14ac:dyDescent="0.2">
      <c r="B86" s="2" t="s">
        <v>100</v>
      </c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>
        <v>0</v>
      </c>
      <c r="Z86" s="5">
        <v>0</v>
      </c>
      <c r="AA86" s="5">
        <v>-98</v>
      </c>
      <c r="AB86" s="5">
        <v>-193</v>
      </c>
      <c r="AC86" s="5">
        <v>-210</v>
      </c>
    </row>
    <row r="87" spans="2:29" x14ac:dyDescent="0.2">
      <c r="B87" s="2" t="s">
        <v>101</v>
      </c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>
        <v>-122</v>
      </c>
      <c r="Z87" s="5">
        <v>-91</v>
      </c>
      <c r="AA87" s="5">
        <v>-152</v>
      </c>
      <c r="AB87" s="5">
        <v>-204</v>
      </c>
      <c r="AC87" s="5">
        <v>-175</v>
      </c>
    </row>
    <row r="88" spans="2:29" x14ac:dyDescent="0.2">
      <c r="B88" s="2" t="s">
        <v>102</v>
      </c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>
        <v>-1192</v>
      </c>
      <c r="Z88" s="5">
        <v>-1207</v>
      </c>
      <c r="AA88" s="5">
        <v>-729</v>
      </c>
      <c r="AB88" s="5">
        <v>-1300</v>
      </c>
      <c r="AC88" s="5">
        <v>-1295</v>
      </c>
    </row>
    <row r="89" spans="2:29" x14ac:dyDescent="0.2">
      <c r="B89" s="2" t="s">
        <v>37</v>
      </c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>
        <v>0</v>
      </c>
      <c r="Z89" s="5">
        <v>-122</v>
      </c>
      <c r="AA89" s="5">
        <v>0</v>
      </c>
      <c r="AB89" s="5">
        <v>0</v>
      </c>
      <c r="AC89" s="5">
        <v>0</v>
      </c>
    </row>
    <row r="90" spans="2:29" x14ac:dyDescent="0.2">
      <c r="B90" s="14" t="s">
        <v>103</v>
      </c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8">
        <f>SUM(Y83:Y89)</f>
        <v>-1253</v>
      </c>
      <c r="Z90" s="8">
        <f>SUM(Z83:Z89)</f>
        <v>-1358</v>
      </c>
      <c r="AA90" s="8">
        <f>SUM(AA83:AA89)</f>
        <v>-15</v>
      </c>
      <c r="AB90" s="8">
        <f>SUM(AB83:AB89)</f>
        <v>-1620</v>
      </c>
      <c r="AC90" s="8">
        <f>SUM(AC83:AC89)</f>
        <v>-1600</v>
      </c>
    </row>
    <row r="91" spans="2:29" x14ac:dyDescent="0.2"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</row>
    <row r="92" spans="2:29" x14ac:dyDescent="0.2">
      <c r="B92" s="2" t="s">
        <v>104</v>
      </c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>
        <v>-13</v>
      </c>
      <c r="Z92" s="5">
        <v>-22</v>
      </c>
      <c r="AA92" s="5">
        <v>78</v>
      </c>
      <c r="AB92" s="5">
        <v>-3</v>
      </c>
      <c r="AC92" s="5">
        <v>-41</v>
      </c>
    </row>
    <row r="93" spans="2:29" x14ac:dyDescent="0.2"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</row>
    <row r="94" spans="2:29" x14ac:dyDescent="0.2">
      <c r="B94" s="14" t="s">
        <v>105</v>
      </c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8">
        <f t="shared" ref="Y94:AB94" si="55">Y77+Y82+Y90+Y92</f>
        <v>450</v>
      </c>
      <c r="Z94" s="8">
        <f t="shared" si="55"/>
        <v>-940</v>
      </c>
      <c r="AA94" s="8">
        <f t="shared" si="55"/>
        <v>1499</v>
      </c>
      <c r="AB94" s="8">
        <f t="shared" si="55"/>
        <v>-2528</v>
      </c>
      <c r="AC94" s="8">
        <f>AC77+AC82+AC90+AC92</f>
        <v>-308</v>
      </c>
    </row>
    <row r="95" spans="2:29" x14ac:dyDescent="0.2"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</row>
    <row r="96" spans="2:29" x14ac:dyDescent="0.2"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</row>
    <row r="97" spans="14:24" x14ac:dyDescent="0.2"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</row>
    <row r="98" spans="14:24" x14ac:dyDescent="0.2"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</row>
    <row r="99" spans="14:24" x14ac:dyDescent="0.2"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</row>
    <row r="100" spans="14:24" x14ac:dyDescent="0.2"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</row>
    <row r="101" spans="14:24" x14ac:dyDescent="0.2"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</row>
    <row r="102" spans="14:24" x14ac:dyDescent="0.2"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</row>
    <row r="103" spans="14:24" x14ac:dyDescent="0.2"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</row>
    <row r="104" spans="14:24" x14ac:dyDescent="0.2"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</row>
    <row r="105" spans="14:24" x14ac:dyDescent="0.2"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</row>
    <row r="106" spans="14:24" x14ac:dyDescent="0.2"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</row>
    <row r="107" spans="14:24" x14ac:dyDescent="0.2"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</row>
    <row r="108" spans="14:24" x14ac:dyDescent="0.2"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</row>
    <row r="109" spans="14:24" x14ac:dyDescent="0.2"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</row>
    <row r="110" spans="14:24" x14ac:dyDescent="0.2"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</row>
  </sheetData>
  <hyperlinks>
    <hyperlink ref="A1" location="Main!A1" display="Main" xr:uid="{638AF817-03A1-4C15-9D2E-023FC1DB6A1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2025-01-07T14:27:37Z</dcterms:created>
  <dcterms:modified xsi:type="dcterms:W3CDTF">2025-09-29T16:19:48Z</dcterms:modified>
</cp:coreProperties>
</file>