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3996BE0-FB4F-4C2D-B592-99CDB27B8E48}" xr6:coauthVersionLast="47" xr6:coauthVersionMax="47" xr10:uidLastSave="{00000000-0000-0000-0000-000000000000}"/>
  <bookViews>
    <workbookView xWindow="-120" yWindow="-120" windowWidth="38640" windowHeight="21060" activeTab="1" xr2:uid="{9173BC96-13DA-4B67-A256-770AF239E894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7" i="1" s="1"/>
  <c r="P27" i="2" l="1"/>
  <c r="Q27" i="2"/>
  <c r="P30" i="2"/>
  <c r="O30" i="2"/>
  <c r="N30" i="2"/>
  <c r="M30" i="2"/>
  <c r="Q30" i="2"/>
  <c r="O33" i="2"/>
  <c r="L33" i="2"/>
  <c r="L31" i="2"/>
  <c r="O24" i="2"/>
  <c r="N24" i="2"/>
  <c r="N33" i="2" s="1"/>
  <c r="M24" i="2"/>
  <c r="M33" i="2" s="1"/>
  <c r="Q21" i="2"/>
  <c r="P21" i="2"/>
  <c r="L20" i="2"/>
  <c r="L32" i="2" s="1"/>
  <c r="Q18" i="2"/>
  <c r="Q31" i="2" s="1"/>
  <c r="P18" i="2"/>
  <c r="P31" i="2" s="1"/>
  <c r="O18" i="2"/>
  <c r="O20" i="2" s="1"/>
  <c r="O32" i="2" s="1"/>
  <c r="N18" i="2"/>
  <c r="N31" i="2" s="1"/>
  <c r="M18" i="2"/>
  <c r="M31" i="2" s="1"/>
  <c r="L18" i="2"/>
  <c r="P4" i="2"/>
  <c r="P6" i="2" s="1"/>
  <c r="Q4" i="2"/>
  <c r="Q6" i="2" s="1"/>
  <c r="D7" i="1"/>
  <c r="D21" i="2"/>
  <c r="J33" i="2"/>
  <c r="I33" i="2"/>
  <c r="G33" i="2"/>
  <c r="F33" i="2"/>
  <c r="E33" i="2"/>
  <c r="C33" i="2"/>
  <c r="H21" i="2"/>
  <c r="H10" i="2"/>
  <c r="H16" i="2" s="1"/>
  <c r="J16" i="2"/>
  <c r="J18" i="2" s="1"/>
  <c r="I16" i="2"/>
  <c r="D10" i="2"/>
  <c r="D16" i="2" s="1"/>
  <c r="D18" i="2" s="1"/>
  <c r="D31" i="2" s="1"/>
  <c r="G16" i="2"/>
  <c r="G18" i="2" s="1"/>
  <c r="F16" i="2"/>
  <c r="F18" i="2" s="1"/>
  <c r="E16" i="2"/>
  <c r="E18" i="2" s="1"/>
  <c r="E20" i="2" s="1"/>
  <c r="E32" i="2" s="1"/>
  <c r="C16" i="2"/>
  <c r="C18" i="2" s="1"/>
  <c r="Q20" i="2" l="1"/>
  <c r="Q32" i="2" s="1"/>
  <c r="F20" i="2"/>
  <c r="F32" i="2" s="1"/>
  <c r="F31" i="2"/>
  <c r="E31" i="2"/>
  <c r="M20" i="2"/>
  <c r="M32" i="2" s="1"/>
  <c r="J30" i="2"/>
  <c r="P20" i="2"/>
  <c r="P32" i="2" s="1"/>
  <c r="G31" i="2"/>
  <c r="G20" i="2"/>
  <c r="G32" i="2" s="1"/>
  <c r="H18" i="2"/>
  <c r="H30" i="2"/>
  <c r="C31" i="2"/>
  <c r="C20" i="2"/>
  <c r="C32" i="2" s="1"/>
  <c r="G30" i="2"/>
  <c r="N20" i="2"/>
  <c r="N32" i="2" s="1"/>
  <c r="P23" i="2"/>
  <c r="P24" i="2" s="1"/>
  <c r="P33" i="2" s="1"/>
  <c r="Q23" i="2"/>
  <c r="Q24" i="2" s="1"/>
  <c r="Q33" i="2" s="1"/>
  <c r="O31" i="2"/>
  <c r="J20" i="2"/>
  <c r="J32" i="2" s="1"/>
  <c r="J31" i="2"/>
  <c r="I30" i="2"/>
  <c r="I18" i="2"/>
  <c r="H31" i="2" l="1"/>
  <c r="H20" i="2"/>
  <c r="I31" i="2"/>
  <c r="I20" i="2"/>
  <c r="I32" i="2" s="1"/>
  <c r="H23" i="2" l="1"/>
  <c r="H24" i="2" s="1"/>
  <c r="H33" i="2" s="1"/>
  <c r="H32" i="2"/>
  <c r="D20" i="2" l="1"/>
  <c r="D23" i="2"/>
  <c r="D24" i="2" s="1"/>
  <c r="D32" i="2"/>
  <c r="D33" i="2"/>
</calcChain>
</file>

<file path=xl/sharedStrings.xml><?xml version="1.0" encoding="utf-8"?>
<sst xmlns="http://schemas.openxmlformats.org/spreadsheetml/2006/main" count="73" uniqueCount="69">
  <si>
    <t>KT&amp;G</t>
  </si>
  <si>
    <t>IR</t>
  </si>
  <si>
    <t>Price</t>
  </si>
  <si>
    <t>Shares</t>
  </si>
  <si>
    <t>MC</t>
  </si>
  <si>
    <t>Cash</t>
  </si>
  <si>
    <t>Debt</t>
  </si>
  <si>
    <t>numbers in mio korrean won</t>
  </si>
  <si>
    <t>Main</t>
  </si>
  <si>
    <t>Income Statement</t>
  </si>
  <si>
    <t>Q123</t>
  </si>
  <si>
    <t>Q223</t>
  </si>
  <si>
    <t>Q323</t>
  </si>
  <si>
    <t>Q423</t>
  </si>
  <si>
    <t>FY18</t>
  </si>
  <si>
    <t>FY19</t>
  </si>
  <si>
    <t>FY20</t>
  </si>
  <si>
    <t>FY21</t>
  </si>
  <si>
    <t>FY22</t>
  </si>
  <si>
    <t>FY23</t>
  </si>
  <si>
    <t>x</t>
  </si>
  <si>
    <t>Revenue</t>
  </si>
  <si>
    <t>Q124</t>
  </si>
  <si>
    <t>Q224</t>
  </si>
  <si>
    <t>Q324</t>
  </si>
  <si>
    <t>Q424</t>
  </si>
  <si>
    <t>CC</t>
  </si>
  <si>
    <t>NGP</t>
  </si>
  <si>
    <t>Semiproducts</t>
  </si>
  <si>
    <t>Volume</t>
  </si>
  <si>
    <t>Domestic market</t>
  </si>
  <si>
    <t>International Volume</t>
  </si>
  <si>
    <t xml:space="preserve">Food </t>
  </si>
  <si>
    <t>Realestate</t>
  </si>
  <si>
    <t>Others</t>
  </si>
  <si>
    <t>COGS</t>
  </si>
  <si>
    <t>Gross Profit</t>
  </si>
  <si>
    <t>SGA</t>
  </si>
  <si>
    <t>Operating Profit</t>
  </si>
  <si>
    <t>Other Income</t>
  </si>
  <si>
    <t>Financial Income</t>
  </si>
  <si>
    <t>Pretax Income</t>
  </si>
  <si>
    <t xml:space="preserve">Income Tax </t>
  </si>
  <si>
    <t>Net Income</t>
  </si>
  <si>
    <t>Revenue Growth</t>
  </si>
  <si>
    <t>Gross Margin</t>
  </si>
  <si>
    <t>Operating Margin</t>
  </si>
  <si>
    <t>Tax Rate</t>
  </si>
  <si>
    <t>Busines Modell</t>
  </si>
  <si>
    <t>Segement</t>
  </si>
  <si>
    <t>Products</t>
  </si>
  <si>
    <t>EV</t>
  </si>
  <si>
    <t>Tobacco</t>
  </si>
  <si>
    <t xml:space="preserve">NGP </t>
  </si>
  <si>
    <t>Food</t>
  </si>
  <si>
    <t>%of Rev</t>
  </si>
  <si>
    <t>Brands</t>
  </si>
  <si>
    <t>Total</t>
  </si>
  <si>
    <t>won/USD</t>
  </si>
  <si>
    <t>Balance Sheet</t>
  </si>
  <si>
    <t>Cash and Cash Equivalents</t>
  </si>
  <si>
    <t>Finacial Assets</t>
  </si>
  <si>
    <t>Account Receivables</t>
  </si>
  <si>
    <t>Deriavtive Assets</t>
  </si>
  <si>
    <t>Inventories</t>
  </si>
  <si>
    <t>Accrued Expenses</t>
  </si>
  <si>
    <t>Notes</t>
  </si>
  <si>
    <t>Founded 1987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</si>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</sst>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5" fillId="0" borderId="0" xfId="2" applyFont="1"/>
    <xf numFmtId="0" fontId="6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0" borderId="4" xfId="0" applyFont="1" applyBorder="1"/>
    <xf numFmtId="0" fontId="1" fillId="0" borderId="5" xfId="0" applyFont="1" applyBorder="1"/>
    <xf numFmtId="9" fontId="4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9" fontId="1" fillId="0" borderId="0" xfId="0" applyNumberFormat="1" applyFont="1"/>
    <xf numFmtId="0" fontId="1" fillId="0" borderId="8" xfId="0" applyFont="1" applyBorder="1"/>
    <xf numFmtId="0" fontId="6" fillId="0" borderId="7" xfId="0" applyFont="1" applyBorder="1"/>
    <xf numFmtId="9" fontId="4" fillId="0" borderId="0" xfId="0" applyNumberFormat="1" applyFont="1"/>
    <xf numFmtId="0" fontId="6" fillId="0" borderId="9" xfId="0" applyFont="1" applyBorder="1"/>
    <xf numFmtId="0" fontId="1" fillId="0" borderId="10" xfId="0" applyFont="1" applyBorder="1"/>
    <xf numFmtId="9" fontId="4" fillId="0" borderId="10" xfId="0" applyNumberFormat="1" applyFont="1" applyBorder="1"/>
    <xf numFmtId="0" fontId="1" fillId="0" borderId="1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ktng.com/financial?cmsCd=CM00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8D4C-2903-42E2-8F56-FFBB2F08EE7C}">
  <dimension ref="A1:O17"/>
  <sheetViews>
    <sheetView zoomScale="200" zoomScaleNormal="200" workbookViewId="0">
      <selection activeCell="B22" sqref="B22"/>
    </sheetView>
  </sheetViews>
  <sheetFormatPr defaultRowHeight="12.75" x14ac:dyDescent="0.2"/>
  <cols>
    <col min="1" max="1" width="5.28515625" style="2" bestFit="1" customWidth="1"/>
    <col min="2" max="2" width="13.5703125" style="2" bestFit="1" customWidth="1"/>
    <col min="3" max="3" width="21" style="2" customWidth="1"/>
    <col min="4" max="4" width="8.140625" style="2" customWidth="1"/>
    <col min="5" max="5" width="21.42578125" style="2" customWidth="1"/>
    <col min="6" max="8" width="9.140625" style="2"/>
    <col min="9" max="9" width="11.28515625" style="2" bestFit="1" customWidth="1"/>
    <col min="10" max="11" width="9.140625" style="2"/>
    <col min="12" max="12" width="9.42578125" style="2" bestFit="1" customWidth="1"/>
    <col min="13" max="16384" width="9.140625" style="2"/>
  </cols>
  <sheetData>
    <row r="1" spans="1:15" x14ac:dyDescent="0.2">
      <c r="A1" s="1" t="s">
        <v>0</v>
      </c>
    </row>
    <row r="2" spans="1:15" x14ac:dyDescent="0.2">
      <c r="A2" s="2" t="s">
        <v>7</v>
      </c>
      <c r="H2" s="2" t="s">
        <v>2</v>
      </c>
      <c r="I2" s="3">
        <v>107400</v>
      </c>
    </row>
    <row r="3" spans="1:15" x14ac:dyDescent="0.2">
      <c r="H3" s="2" t="s">
        <v>3</v>
      </c>
      <c r="I3" s="3">
        <v>115.09617</v>
      </c>
      <c r="K3" s="2" t="s">
        <v>58</v>
      </c>
      <c r="L3" s="2">
        <v>7.5000000000000002E-4</v>
      </c>
      <c r="O3" s="4"/>
    </row>
    <row r="4" spans="1:15" x14ac:dyDescent="0.2">
      <c r="B4" s="5" t="s">
        <v>1</v>
      </c>
      <c r="H4" s="2" t="s">
        <v>4</v>
      </c>
      <c r="I4" s="3">
        <f>I2*I3</f>
        <v>12361328.658</v>
      </c>
    </row>
    <row r="5" spans="1:15" x14ac:dyDescent="0.2">
      <c r="B5" s="6" t="s">
        <v>48</v>
      </c>
      <c r="H5" s="2" t="s">
        <v>5</v>
      </c>
      <c r="I5" s="3">
        <f>1044967+361246</f>
        <v>1406213</v>
      </c>
    </row>
    <row r="6" spans="1:15" x14ac:dyDescent="0.2">
      <c r="B6" s="7" t="s">
        <v>49</v>
      </c>
      <c r="C6" s="8" t="s">
        <v>50</v>
      </c>
      <c r="D6" s="8" t="s">
        <v>55</v>
      </c>
      <c r="E6" s="9" t="s">
        <v>56</v>
      </c>
      <c r="H6" s="2" t="s">
        <v>6</v>
      </c>
      <c r="I6" s="3">
        <f>112280+37561+463305+25835</f>
        <v>638981</v>
      </c>
    </row>
    <row r="7" spans="1:15" x14ac:dyDescent="0.2">
      <c r="B7" s="10" t="s">
        <v>52</v>
      </c>
      <c r="C7" s="11"/>
      <c r="D7" s="12">
        <f>D8+D9+D10</f>
        <v>0.70000000000000007</v>
      </c>
      <c r="E7" s="13"/>
      <c r="H7" s="2" t="s">
        <v>51</v>
      </c>
      <c r="I7" s="3">
        <f>I4-I5+I6</f>
        <v>11594096.658</v>
      </c>
    </row>
    <row r="8" spans="1:15" x14ac:dyDescent="0.2">
      <c r="B8" s="14" t="s">
        <v>26</v>
      </c>
      <c r="D8" s="15">
        <v>0.55000000000000004</v>
      </c>
      <c r="E8" s="16"/>
    </row>
    <row r="9" spans="1:15" x14ac:dyDescent="0.2">
      <c r="B9" s="14" t="s">
        <v>53</v>
      </c>
      <c r="D9" s="15">
        <v>0.14000000000000001</v>
      </c>
      <c r="E9" s="16"/>
    </row>
    <row r="10" spans="1:15" x14ac:dyDescent="0.2">
      <c r="B10" s="14" t="s">
        <v>28</v>
      </c>
      <c r="D10" s="15">
        <v>0.01</v>
      </c>
      <c r="E10" s="16"/>
    </row>
    <row r="11" spans="1:15" x14ac:dyDescent="0.2">
      <c r="B11" s="17" t="s">
        <v>54</v>
      </c>
      <c r="D11" s="18">
        <v>0.19</v>
      </c>
      <c r="E11" s="16"/>
    </row>
    <row r="12" spans="1:15" x14ac:dyDescent="0.2">
      <c r="B12" s="19" t="s">
        <v>33</v>
      </c>
      <c r="C12" s="20"/>
      <c r="D12" s="21">
        <v>0.06</v>
      </c>
      <c r="E12" s="22"/>
    </row>
    <row r="16" spans="1:15" x14ac:dyDescent="0.2">
      <c r="B16" s="6" t="s">
        <v>66</v>
      </c>
    </row>
    <row r="17" spans="2:2" x14ac:dyDescent="0.2">
      <c r="B17" s="2" t="s">
        <v>67</v>
      </c>
    </row>
  </sheetData>
  <hyperlinks>
    <hyperlink ref="B4" r:id="rId1" xr:uid="{A4F23280-7025-46B4-AFAC-C6AE047329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0C09-EB80-45D6-A862-0E13D9A448F1}">
  <dimension ref="A1:Y259"/>
  <sheetViews>
    <sheetView tabSelected="1" zoomScale="200" zoomScaleNormal="2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RowHeight="12.75" x14ac:dyDescent="0.2"/>
  <cols>
    <col min="1" max="1" width="4.7109375" style="2" bestFit="1" customWidth="1"/>
    <col min="2" max="2" width="22.85546875" style="2" bestFit="1" customWidth="1"/>
    <col min="3" max="3" width="9.28515625" style="2" bestFit="1" customWidth="1"/>
    <col min="4" max="8" width="10.140625" style="2" bestFit="1" customWidth="1"/>
    <col min="9" max="10" width="9.28515625" style="2" bestFit="1" customWidth="1"/>
    <col min="11" max="11" width="9.140625" style="2"/>
    <col min="12" max="15" width="9.28515625" style="2" bestFit="1" customWidth="1"/>
    <col min="16" max="17" width="10.140625" style="2" bestFit="1" customWidth="1"/>
    <col min="18" max="16384" width="9.140625" style="2"/>
  </cols>
  <sheetData>
    <row r="1" spans="1:25" x14ac:dyDescent="0.2">
      <c r="A1" s="5" t="s">
        <v>8</v>
      </c>
    </row>
    <row r="2" spans="1:25" x14ac:dyDescent="0.2">
      <c r="C2" s="23" t="s">
        <v>10</v>
      </c>
      <c r="D2" s="23" t="s">
        <v>11</v>
      </c>
      <c r="E2" s="23" t="s">
        <v>12</v>
      </c>
      <c r="F2" s="23" t="s">
        <v>13</v>
      </c>
      <c r="G2" s="23" t="s">
        <v>22</v>
      </c>
      <c r="H2" s="23" t="s">
        <v>23</v>
      </c>
      <c r="I2" s="23" t="s">
        <v>24</v>
      </c>
      <c r="J2" s="23" t="s">
        <v>25</v>
      </c>
      <c r="L2" s="23" t="s">
        <v>14</v>
      </c>
      <c r="M2" s="23" t="s">
        <v>15</v>
      </c>
      <c r="N2" s="23" t="s">
        <v>16</v>
      </c>
      <c r="O2" s="23" t="s">
        <v>17</v>
      </c>
      <c r="P2" s="23" t="s">
        <v>18</v>
      </c>
      <c r="Q2" s="23" t="s">
        <v>19</v>
      </c>
    </row>
    <row r="3" spans="1:25" x14ac:dyDescent="0.2">
      <c r="C3" s="23"/>
      <c r="D3" s="23"/>
      <c r="E3" s="23"/>
      <c r="F3" s="23"/>
      <c r="G3" s="23"/>
      <c r="H3" s="23"/>
      <c r="I3" s="23"/>
      <c r="J3" s="23"/>
      <c r="L3" s="23"/>
      <c r="M3" s="23"/>
      <c r="N3" s="23"/>
      <c r="O3" s="23"/>
      <c r="P3" s="23"/>
      <c r="Q3" s="23"/>
    </row>
    <row r="4" spans="1:25" x14ac:dyDescent="0.2">
      <c r="B4" s="2" t="s">
        <v>29</v>
      </c>
      <c r="C4" s="23"/>
      <c r="D4" s="23">
        <v>10.37</v>
      </c>
      <c r="E4" s="23">
        <v>10.82</v>
      </c>
      <c r="F4" s="23">
        <v>9.99</v>
      </c>
      <c r="G4" s="23">
        <v>9.18</v>
      </c>
      <c r="H4" s="23">
        <v>10.33</v>
      </c>
      <c r="I4" s="23"/>
      <c r="J4" s="23"/>
      <c r="L4" s="23"/>
      <c r="M4" s="23"/>
      <c r="N4" s="23"/>
      <c r="O4" s="23"/>
      <c r="P4" s="23">
        <f>4.99+41.13</f>
        <v>46.120000000000005</v>
      </c>
      <c r="Q4" s="23">
        <f>5.171+40.66</f>
        <v>45.830999999999996</v>
      </c>
    </row>
    <row r="5" spans="1:25" x14ac:dyDescent="0.2">
      <c r="B5" s="2" t="s">
        <v>30</v>
      </c>
      <c r="C5" s="23"/>
      <c r="D5" s="23">
        <v>15.9</v>
      </c>
      <c r="E5" s="23">
        <v>16.22</v>
      </c>
      <c r="F5" s="23">
        <v>15.09</v>
      </c>
      <c r="G5" s="23">
        <v>13.91</v>
      </c>
      <c r="H5" s="23">
        <v>15.42</v>
      </c>
      <c r="I5" s="23"/>
      <c r="J5" s="23"/>
      <c r="L5" s="23"/>
      <c r="M5" s="23"/>
      <c r="N5" s="23"/>
      <c r="O5" s="23"/>
      <c r="P5" s="23"/>
      <c r="Q5" s="23"/>
    </row>
    <row r="6" spans="1:25" x14ac:dyDescent="0.2">
      <c r="B6" s="2" t="s">
        <v>31</v>
      </c>
      <c r="C6" s="23"/>
      <c r="D6" s="23">
        <v>13.17</v>
      </c>
      <c r="E6" s="23">
        <v>14.82</v>
      </c>
      <c r="F6" s="23">
        <v>11.79</v>
      </c>
      <c r="G6" s="23">
        <v>12.71</v>
      </c>
      <c r="H6" s="23">
        <v>15.31</v>
      </c>
      <c r="I6" s="23"/>
      <c r="J6" s="23"/>
      <c r="L6" s="23"/>
      <c r="M6" s="23"/>
      <c r="N6" s="23"/>
      <c r="O6" s="23"/>
      <c r="P6" s="23">
        <f>P7-P4</f>
        <v>55.11999999999999</v>
      </c>
      <c r="Q6" s="23">
        <f>Q7-Q4</f>
        <v>61.908999999999999</v>
      </c>
    </row>
    <row r="7" spans="1:25" x14ac:dyDescent="0.2">
      <c r="B7" s="2" t="s">
        <v>57</v>
      </c>
      <c r="C7" s="23"/>
      <c r="D7" s="23"/>
      <c r="E7" s="23"/>
      <c r="F7" s="23"/>
      <c r="G7" s="23"/>
      <c r="H7" s="23"/>
      <c r="I7" s="23"/>
      <c r="J7" s="23"/>
      <c r="L7" s="23"/>
      <c r="M7" s="23"/>
      <c r="N7" s="23"/>
      <c r="O7" s="23"/>
      <c r="P7" s="23">
        <v>101.24</v>
      </c>
      <c r="Q7" s="23">
        <v>107.74</v>
      </c>
    </row>
    <row r="8" spans="1:25" x14ac:dyDescent="0.2">
      <c r="A8" s="24"/>
    </row>
    <row r="9" spans="1:25" x14ac:dyDescent="0.2">
      <c r="A9" s="24" t="s">
        <v>20</v>
      </c>
      <c r="B9" s="6" t="s">
        <v>9</v>
      </c>
    </row>
    <row r="10" spans="1:25" x14ac:dyDescent="0.2">
      <c r="A10" s="24"/>
      <c r="B10" s="2" t="s">
        <v>26</v>
      </c>
      <c r="C10" s="3"/>
      <c r="D10" s="3">
        <f>692100</f>
        <v>692100</v>
      </c>
      <c r="E10" s="3">
        <v>769700</v>
      </c>
      <c r="F10" s="3">
        <v>694100</v>
      </c>
      <c r="G10" s="3">
        <v>674700</v>
      </c>
      <c r="H10" s="3">
        <f>788000</f>
        <v>788000</v>
      </c>
      <c r="I10" s="3"/>
      <c r="J10" s="3"/>
      <c r="K10" s="3"/>
      <c r="L10" s="3"/>
      <c r="M10" s="3"/>
      <c r="N10" s="3"/>
      <c r="O10" s="3"/>
      <c r="P10" s="3">
        <v>2669400</v>
      </c>
      <c r="Q10" s="3">
        <v>2817300</v>
      </c>
      <c r="R10" s="3"/>
      <c r="S10" s="3"/>
      <c r="T10" s="3"/>
      <c r="U10" s="3"/>
      <c r="V10" s="3"/>
      <c r="W10" s="3"/>
    </row>
    <row r="11" spans="1:25" x14ac:dyDescent="0.2">
      <c r="A11" s="24"/>
      <c r="B11" s="2" t="s">
        <v>27</v>
      </c>
      <c r="C11" s="3"/>
      <c r="D11" s="3">
        <v>190000</v>
      </c>
      <c r="E11" s="3">
        <v>194800</v>
      </c>
      <c r="F11" s="3">
        <v>195000</v>
      </c>
      <c r="G11" s="3">
        <v>176300</v>
      </c>
      <c r="H11" s="3">
        <v>197700</v>
      </c>
      <c r="I11" s="3"/>
      <c r="J11" s="3"/>
      <c r="K11" s="3"/>
      <c r="L11" s="3"/>
      <c r="M11" s="3"/>
      <c r="N11" s="3"/>
      <c r="O11" s="3"/>
      <c r="P11" s="3">
        <v>876300</v>
      </c>
      <c r="Q11" s="3">
        <v>779400</v>
      </c>
      <c r="R11" s="3"/>
      <c r="S11" s="3"/>
      <c r="T11" s="3"/>
      <c r="U11" s="3"/>
      <c r="V11" s="3"/>
      <c r="W11" s="3"/>
    </row>
    <row r="12" spans="1:25" x14ac:dyDescent="0.2">
      <c r="A12" s="24"/>
      <c r="B12" s="2" t="s">
        <v>28</v>
      </c>
      <c r="C12" s="3"/>
      <c r="D12" s="3">
        <v>6000</v>
      </c>
      <c r="E12" s="3">
        <v>8200</v>
      </c>
      <c r="F12" s="3">
        <v>4800</v>
      </c>
      <c r="G12" s="3">
        <v>5600</v>
      </c>
      <c r="H12" s="3">
        <v>4100</v>
      </c>
      <c r="I12" s="3"/>
      <c r="J12" s="3"/>
      <c r="K12" s="3"/>
      <c r="L12" s="3"/>
      <c r="M12" s="3"/>
      <c r="N12" s="3"/>
      <c r="O12" s="3"/>
      <c r="P12" s="3">
        <v>28200</v>
      </c>
      <c r="Q12" s="3">
        <v>22200</v>
      </c>
      <c r="R12" s="3"/>
      <c r="S12" s="3"/>
      <c r="T12" s="3"/>
      <c r="U12" s="3"/>
      <c r="V12" s="3"/>
      <c r="W12" s="3"/>
    </row>
    <row r="13" spans="1:25" x14ac:dyDescent="0.2">
      <c r="A13" s="24"/>
      <c r="B13" s="2" t="s">
        <v>32</v>
      </c>
      <c r="C13" s="3"/>
      <c r="D13" s="3">
        <v>260800</v>
      </c>
      <c r="E13" s="3">
        <v>412800</v>
      </c>
      <c r="F13" s="3">
        <v>335800</v>
      </c>
      <c r="G13" s="3">
        <v>308400</v>
      </c>
      <c r="H13" s="3">
        <v>265100</v>
      </c>
      <c r="I13" s="3"/>
      <c r="J13" s="3"/>
      <c r="K13" s="3"/>
      <c r="L13" s="3"/>
      <c r="M13" s="3"/>
      <c r="N13" s="3"/>
      <c r="O13" s="3"/>
      <c r="P13" s="3">
        <v>1389000</v>
      </c>
      <c r="Q13" s="3">
        <v>1393800</v>
      </c>
      <c r="R13" s="3"/>
      <c r="S13" s="3"/>
      <c r="T13" s="3"/>
      <c r="U13" s="3"/>
      <c r="V13" s="3"/>
      <c r="W13" s="3"/>
    </row>
    <row r="14" spans="1:25" x14ac:dyDescent="0.2">
      <c r="A14" s="24"/>
      <c r="B14" s="2" t="s">
        <v>33</v>
      </c>
      <c r="C14" s="3"/>
      <c r="D14" s="3">
        <v>113700</v>
      </c>
      <c r="E14" s="3">
        <v>224900</v>
      </c>
      <c r="F14" s="3">
        <v>127700</v>
      </c>
      <c r="G14" s="3">
        <v>45200</v>
      </c>
      <c r="H14" s="3">
        <v>80500</v>
      </c>
      <c r="I14" s="3"/>
      <c r="J14" s="3"/>
      <c r="K14" s="3"/>
      <c r="L14" s="3"/>
      <c r="M14" s="3"/>
      <c r="N14" s="3"/>
      <c r="O14" s="3"/>
      <c r="P14" s="3">
        <v>490300</v>
      </c>
      <c r="Q14" s="3">
        <v>552900</v>
      </c>
      <c r="R14" s="3"/>
      <c r="S14" s="3"/>
      <c r="T14" s="3"/>
      <c r="U14" s="3"/>
      <c r="V14" s="3"/>
      <c r="W14" s="3"/>
    </row>
    <row r="15" spans="1:25" x14ac:dyDescent="0.2">
      <c r="A15" s="24"/>
      <c r="B15" s="2" t="s">
        <v>34</v>
      </c>
      <c r="C15" s="3"/>
      <c r="D15" s="3">
        <v>73400</v>
      </c>
      <c r="E15" s="3">
        <v>79100</v>
      </c>
      <c r="F15" s="3">
        <v>84100</v>
      </c>
      <c r="G15" s="3">
        <v>82100</v>
      </c>
      <c r="H15" s="3">
        <v>88300</v>
      </c>
      <c r="I15" s="3"/>
      <c r="J15" s="3"/>
      <c r="K15" s="3"/>
      <c r="L15" s="3"/>
      <c r="M15" s="3"/>
      <c r="N15" s="3"/>
      <c r="O15" s="3"/>
      <c r="P15" s="3">
        <v>281500</v>
      </c>
      <c r="Q15" s="3">
        <v>306700</v>
      </c>
      <c r="R15" s="3"/>
      <c r="S15" s="3"/>
      <c r="T15" s="3"/>
      <c r="U15" s="3"/>
      <c r="V15" s="3"/>
      <c r="W15" s="3"/>
    </row>
    <row r="16" spans="1:25" x14ac:dyDescent="0.2">
      <c r="B16" s="1" t="s">
        <v>21</v>
      </c>
      <c r="C16" s="4">
        <f t="shared" ref="C16:G16" si="0">SUM(C10:C15)</f>
        <v>0</v>
      </c>
      <c r="D16" s="4">
        <f t="shared" si="0"/>
        <v>1336000</v>
      </c>
      <c r="E16" s="4">
        <f t="shared" si="0"/>
        <v>1689500</v>
      </c>
      <c r="F16" s="4">
        <f t="shared" si="0"/>
        <v>1441500</v>
      </c>
      <c r="G16" s="4">
        <f t="shared" si="0"/>
        <v>1292300</v>
      </c>
      <c r="H16" s="4">
        <f>SUM(H10:H15)</f>
        <v>1423700</v>
      </c>
      <c r="I16" s="4">
        <f t="shared" ref="I16:J16" si="1">SUM(I10:I15)</f>
        <v>0</v>
      </c>
      <c r="J16" s="4">
        <f t="shared" si="1"/>
        <v>0</v>
      </c>
      <c r="K16" s="3"/>
      <c r="L16" s="4"/>
      <c r="M16" s="4"/>
      <c r="N16" s="4"/>
      <c r="O16" s="4"/>
      <c r="P16" s="4">
        <v>5851406</v>
      </c>
      <c r="Q16" s="4">
        <v>5862608</v>
      </c>
      <c r="R16" s="3"/>
      <c r="S16" s="3"/>
      <c r="T16" s="3"/>
      <c r="U16" s="3"/>
      <c r="V16" s="3"/>
      <c r="W16" s="3"/>
      <c r="X16" s="3"/>
      <c r="Y16" s="3"/>
    </row>
    <row r="17" spans="2:25" x14ac:dyDescent="0.2">
      <c r="B17" s="2" t="s">
        <v>35</v>
      </c>
      <c r="C17" s="3"/>
      <c r="D17" s="3">
        <v>685100</v>
      </c>
      <c r="E17" s="3"/>
      <c r="F17" s="3"/>
      <c r="G17" s="3"/>
      <c r="H17" s="3">
        <v>710200</v>
      </c>
      <c r="I17" s="3"/>
      <c r="J17" s="3"/>
      <c r="K17" s="3"/>
      <c r="L17" s="3"/>
      <c r="M17" s="3"/>
      <c r="N17" s="3"/>
      <c r="O17" s="3"/>
      <c r="P17" s="3">
        <v>2891200</v>
      </c>
      <c r="Q17" s="3">
        <v>3056200</v>
      </c>
      <c r="R17" s="3"/>
      <c r="S17" s="3"/>
      <c r="T17" s="3"/>
      <c r="U17" s="3"/>
      <c r="V17" s="3"/>
      <c r="W17" s="3"/>
      <c r="X17" s="3"/>
      <c r="Y17" s="3"/>
    </row>
    <row r="18" spans="2:25" x14ac:dyDescent="0.2">
      <c r="B18" s="2" t="s">
        <v>36</v>
      </c>
      <c r="C18" s="3">
        <f>C16-C17</f>
        <v>0</v>
      </c>
      <c r="D18" s="3">
        <f>D16-D17</f>
        <v>650900</v>
      </c>
      <c r="E18" s="3">
        <f t="shared" ref="E18:H18" si="2">E16-E17</f>
        <v>1689500</v>
      </c>
      <c r="F18" s="3">
        <f t="shared" si="2"/>
        <v>1441500</v>
      </c>
      <c r="G18" s="3">
        <f t="shared" si="2"/>
        <v>1292300</v>
      </c>
      <c r="H18" s="3">
        <f t="shared" si="2"/>
        <v>713500</v>
      </c>
      <c r="I18" s="3">
        <f t="shared" ref="I18" si="3">I16-I17</f>
        <v>0</v>
      </c>
      <c r="J18" s="3">
        <f t="shared" ref="J18" si="4">J16-J17</f>
        <v>0</v>
      </c>
      <c r="K18" s="3"/>
      <c r="L18" s="3">
        <f t="shared" ref="L18" si="5">L16-L17</f>
        <v>0</v>
      </c>
      <c r="M18" s="3">
        <f t="shared" ref="M18" si="6">M16-M17</f>
        <v>0</v>
      </c>
      <c r="N18" s="3">
        <f t="shared" ref="N18" si="7">N16-N17</f>
        <v>0</v>
      </c>
      <c r="O18" s="3">
        <f t="shared" ref="O18" si="8">O16-O17</f>
        <v>0</v>
      </c>
      <c r="P18" s="3">
        <f t="shared" ref="P18:Q18" si="9">P16-P17</f>
        <v>2960206</v>
      </c>
      <c r="Q18" s="3">
        <f t="shared" si="9"/>
        <v>2806408</v>
      </c>
      <c r="R18" s="3"/>
      <c r="S18" s="3"/>
      <c r="T18" s="3"/>
      <c r="U18" s="3"/>
      <c r="V18" s="3"/>
      <c r="W18" s="3"/>
      <c r="X18" s="3"/>
      <c r="Y18" s="3"/>
    </row>
    <row r="19" spans="2:25" x14ac:dyDescent="0.2">
      <c r="B19" s="2" t="s">
        <v>37</v>
      </c>
      <c r="C19" s="3"/>
      <c r="D19" s="3">
        <v>404800</v>
      </c>
      <c r="E19" s="3"/>
      <c r="F19" s="3"/>
      <c r="G19" s="3"/>
      <c r="H19" s="3">
        <v>392100</v>
      </c>
      <c r="I19" s="3"/>
      <c r="J19" s="3"/>
      <c r="K19" s="3"/>
      <c r="L19" s="3"/>
      <c r="M19" s="3"/>
      <c r="N19" s="3"/>
      <c r="O19" s="3"/>
      <c r="P19" s="3">
        <v>1692600</v>
      </c>
      <c r="Q19" s="3">
        <v>1648300</v>
      </c>
      <c r="R19" s="3"/>
      <c r="S19" s="3"/>
      <c r="T19" s="3"/>
      <c r="U19" s="3"/>
      <c r="V19" s="3"/>
      <c r="W19" s="3"/>
      <c r="X19" s="3"/>
      <c r="Y19" s="3"/>
    </row>
    <row r="20" spans="2:25" x14ac:dyDescent="0.2">
      <c r="B20" s="2" t="s">
        <v>38</v>
      </c>
      <c r="C20" s="3">
        <f>C18-C19</f>
        <v>0</v>
      </c>
      <c r="D20" s="3">
        <f t="shared" ref="D20:J20" si="10">D18-D19</f>
        <v>246100</v>
      </c>
      <c r="E20" s="3">
        <f t="shared" si="10"/>
        <v>1689500</v>
      </c>
      <c r="F20" s="3">
        <f t="shared" si="10"/>
        <v>1441500</v>
      </c>
      <c r="G20" s="3">
        <f t="shared" si="10"/>
        <v>1292300</v>
      </c>
      <c r="H20" s="3">
        <f t="shared" si="10"/>
        <v>321400</v>
      </c>
      <c r="I20" s="3">
        <f t="shared" si="10"/>
        <v>0</v>
      </c>
      <c r="J20" s="3">
        <f t="shared" si="10"/>
        <v>0</v>
      </c>
      <c r="K20" s="3"/>
      <c r="L20" s="3">
        <f t="shared" ref="L20" si="11">L18-L19</f>
        <v>0</v>
      </c>
      <c r="M20" s="3">
        <f t="shared" ref="M20" si="12">M18-M19</f>
        <v>0</v>
      </c>
      <c r="N20" s="3">
        <f t="shared" ref="N20" si="13">N18-N19</f>
        <v>0</v>
      </c>
      <c r="O20" s="3">
        <f t="shared" ref="O20" si="14">O18-O19</f>
        <v>0</v>
      </c>
      <c r="P20" s="3">
        <f t="shared" ref="P20" si="15">P18-P19</f>
        <v>1267606</v>
      </c>
      <c r="Q20" s="3">
        <f t="shared" ref="Q20" si="16">Q18-Q19</f>
        <v>1158108</v>
      </c>
      <c r="R20" s="3"/>
      <c r="S20" s="3"/>
      <c r="T20" s="3"/>
      <c r="U20" s="3"/>
      <c r="V20" s="3"/>
      <c r="W20" s="3"/>
      <c r="X20" s="3"/>
      <c r="Y20" s="3"/>
    </row>
    <row r="21" spans="2:25" x14ac:dyDescent="0.2">
      <c r="B21" s="2" t="s">
        <v>39</v>
      </c>
      <c r="C21" s="3"/>
      <c r="D21" s="3">
        <f>-4200-1300</f>
        <v>-5500</v>
      </c>
      <c r="E21" s="3"/>
      <c r="F21" s="3"/>
      <c r="G21" s="3"/>
      <c r="H21" s="3">
        <f>90800-1500</f>
        <v>89300</v>
      </c>
      <c r="I21" s="3"/>
      <c r="J21" s="3"/>
      <c r="K21" s="3"/>
      <c r="L21" s="3"/>
      <c r="M21" s="3"/>
      <c r="N21" s="3"/>
      <c r="O21" s="3"/>
      <c r="P21" s="3">
        <f>69000-8600</f>
        <v>60400</v>
      </c>
      <c r="Q21" s="3">
        <f>7600-7200</f>
        <v>400</v>
      </c>
      <c r="R21" s="3"/>
      <c r="S21" s="3"/>
      <c r="T21" s="3"/>
      <c r="U21" s="3"/>
      <c r="V21" s="3"/>
      <c r="W21" s="3"/>
      <c r="X21" s="3"/>
      <c r="Y21" s="3"/>
    </row>
    <row r="22" spans="2:25" x14ac:dyDescent="0.2">
      <c r="B22" s="2" t="s">
        <v>40</v>
      </c>
      <c r="C22" s="3"/>
      <c r="D22" s="3">
        <v>35000</v>
      </c>
      <c r="E22" s="3"/>
      <c r="F22" s="3"/>
      <c r="G22" s="3"/>
      <c r="H22" s="3">
        <v>21200</v>
      </c>
      <c r="I22" s="3"/>
      <c r="J22" s="3"/>
      <c r="K22" s="3"/>
      <c r="L22" s="3"/>
      <c r="M22" s="3"/>
      <c r="N22" s="3"/>
      <c r="O22" s="3"/>
      <c r="P22" s="3">
        <v>43900</v>
      </c>
      <c r="Q22" s="3">
        <v>71100</v>
      </c>
      <c r="R22" s="3"/>
      <c r="S22" s="3"/>
      <c r="T22" s="3"/>
      <c r="U22" s="3"/>
      <c r="V22" s="3"/>
      <c r="W22" s="3"/>
      <c r="X22" s="3"/>
      <c r="Y22" s="3"/>
    </row>
    <row r="23" spans="2:25" x14ac:dyDescent="0.2">
      <c r="B23" s="2" t="s">
        <v>41</v>
      </c>
      <c r="C23" s="3"/>
      <c r="D23" s="3">
        <f>D20+D21+D22</f>
        <v>275600</v>
      </c>
      <c r="E23" s="3"/>
      <c r="F23" s="3"/>
      <c r="G23" s="3"/>
      <c r="H23" s="3">
        <f>H20+H21+H22</f>
        <v>431900</v>
      </c>
      <c r="I23" s="3"/>
      <c r="J23" s="3"/>
      <c r="K23" s="3"/>
      <c r="L23" s="3"/>
      <c r="M23" s="3"/>
      <c r="N23" s="3"/>
      <c r="O23" s="3"/>
      <c r="P23" s="3">
        <f>P20+P21+P22</f>
        <v>1371906</v>
      </c>
      <c r="Q23" s="3">
        <f>Q20+Q21+Q22</f>
        <v>1229608</v>
      </c>
      <c r="R23" s="3"/>
      <c r="S23" s="3"/>
      <c r="T23" s="3"/>
      <c r="U23" s="3"/>
      <c r="V23" s="3"/>
      <c r="W23" s="3"/>
      <c r="X23" s="3"/>
      <c r="Y23" s="3"/>
    </row>
    <row r="24" spans="2:25" x14ac:dyDescent="0.2">
      <c r="B24" s="2" t="s">
        <v>42</v>
      </c>
      <c r="C24" s="3"/>
      <c r="D24" s="3">
        <f>D23-D25</f>
        <v>73700</v>
      </c>
      <c r="E24" s="3"/>
      <c r="F24" s="3"/>
      <c r="G24" s="3"/>
      <c r="H24" s="3">
        <f>H23-H25</f>
        <v>113900</v>
      </c>
      <c r="I24" s="3"/>
      <c r="J24" s="3"/>
      <c r="K24" s="3"/>
      <c r="L24" s="3"/>
      <c r="M24" s="3">
        <f t="shared" ref="M24:P24" si="17">M23-M25</f>
        <v>0</v>
      </c>
      <c r="N24" s="3">
        <f t="shared" si="17"/>
        <v>0</v>
      </c>
      <c r="O24" s="3">
        <f t="shared" si="17"/>
        <v>0</v>
      </c>
      <c r="P24" s="3">
        <f t="shared" si="17"/>
        <v>366606</v>
      </c>
      <c r="Q24" s="3">
        <f>Q23-Q25</f>
        <v>303008</v>
      </c>
      <c r="R24" s="3"/>
      <c r="S24" s="3"/>
      <c r="T24" s="3"/>
      <c r="U24" s="3"/>
      <c r="V24" s="3"/>
      <c r="W24" s="3"/>
      <c r="X24" s="3"/>
      <c r="Y24" s="3"/>
    </row>
    <row r="25" spans="2:25" x14ac:dyDescent="0.2">
      <c r="B25" s="1" t="s">
        <v>43</v>
      </c>
      <c r="C25" s="4"/>
      <c r="D25" s="4">
        <v>201900</v>
      </c>
      <c r="E25" s="4"/>
      <c r="F25" s="4"/>
      <c r="G25" s="4"/>
      <c r="H25" s="4">
        <v>318000</v>
      </c>
      <c r="I25" s="4"/>
      <c r="J25" s="4"/>
      <c r="K25" s="3"/>
      <c r="L25" s="4"/>
      <c r="M25" s="4"/>
      <c r="N25" s="4"/>
      <c r="O25" s="4"/>
      <c r="P25" s="4">
        <v>1005300</v>
      </c>
      <c r="Q25" s="4">
        <v>926600</v>
      </c>
      <c r="R25" s="3"/>
      <c r="S25" s="3"/>
      <c r="T25" s="3"/>
      <c r="U25" s="3"/>
      <c r="V25" s="3"/>
      <c r="W25" s="3"/>
      <c r="X25" s="3"/>
      <c r="Y25" s="3"/>
    </row>
    <row r="26" spans="2:25" x14ac:dyDescent="0.2">
      <c r="B26" s="1"/>
      <c r="C26" s="4"/>
      <c r="D26" s="4"/>
      <c r="E26" s="4"/>
      <c r="F26" s="4"/>
      <c r="G26" s="4"/>
      <c r="H26" s="4"/>
      <c r="I26" s="4"/>
      <c r="J26" s="4"/>
      <c r="K26" s="3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</row>
    <row r="27" spans="2:25" x14ac:dyDescent="0.2">
      <c r="B27" s="2" t="s">
        <v>68</v>
      </c>
      <c r="C27" s="4"/>
      <c r="D27" s="4"/>
      <c r="E27" s="4"/>
      <c r="F27" s="4"/>
      <c r="G27" s="4"/>
      <c r="H27" s="4"/>
      <c r="I27" s="4"/>
      <c r="J27" s="4"/>
      <c r="K27" s="3"/>
      <c r="L27" s="4"/>
      <c r="M27" s="4"/>
      <c r="N27" s="4"/>
      <c r="O27" s="4"/>
      <c r="P27" s="4">
        <f>P25/P28</f>
        <v>8401.4879985458483</v>
      </c>
      <c r="Q27" s="4">
        <f>Q25/Q28</f>
        <v>8050.6588533745298</v>
      </c>
      <c r="R27" s="3"/>
      <c r="S27" s="3"/>
      <c r="T27" s="3"/>
      <c r="U27" s="3"/>
      <c r="V27" s="3"/>
      <c r="W27" s="3"/>
      <c r="X27" s="3"/>
      <c r="Y27" s="3"/>
    </row>
    <row r="28" spans="2:25" x14ac:dyDescent="0.2">
      <c r="B28" s="2" t="s">
        <v>3</v>
      </c>
      <c r="C28" s="4"/>
      <c r="D28" s="4"/>
      <c r="E28" s="4"/>
      <c r="F28" s="4"/>
      <c r="G28" s="4"/>
      <c r="H28" s="4"/>
      <c r="I28" s="4"/>
      <c r="J28" s="4"/>
      <c r="K28" s="3"/>
      <c r="L28" s="4"/>
      <c r="M28" s="3"/>
      <c r="N28" s="3"/>
      <c r="O28" s="3"/>
      <c r="P28" s="3">
        <v>119.657375</v>
      </c>
      <c r="Q28" s="3">
        <v>115.09617</v>
      </c>
      <c r="R28" s="3"/>
      <c r="S28" s="3"/>
      <c r="T28" s="3"/>
      <c r="U28" s="3"/>
      <c r="V28" s="3"/>
      <c r="W28" s="3"/>
      <c r="X28" s="3"/>
      <c r="Y28" s="3"/>
    </row>
    <row r="29" spans="2:25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x14ac:dyDescent="0.2">
      <c r="B30" s="2" t="s">
        <v>44</v>
      </c>
      <c r="C30" s="3"/>
      <c r="D30" s="3"/>
      <c r="E30" s="3"/>
      <c r="F30" s="3"/>
      <c r="G30" s="25">
        <f>G16/F16-1</f>
        <v>-0.10350329517863333</v>
      </c>
      <c r="H30" s="25">
        <f>H16/G16-1</f>
        <v>0.10167917666176574</v>
      </c>
      <c r="I30" s="25">
        <f t="shared" ref="I30:J30" si="18">I16/H16-1</f>
        <v>-1</v>
      </c>
      <c r="J30" s="25" t="e">
        <f t="shared" si="18"/>
        <v>#DIV/0!</v>
      </c>
      <c r="K30" s="25"/>
      <c r="L30" s="3"/>
      <c r="M30" s="25" t="e">
        <f t="shared" ref="M30:P30" si="19">M16/L16-1</f>
        <v>#DIV/0!</v>
      </c>
      <c r="N30" s="25" t="e">
        <f t="shared" si="19"/>
        <v>#DIV/0!</v>
      </c>
      <c r="O30" s="25" t="e">
        <f t="shared" si="19"/>
        <v>#DIV/0!</v>
      </c>
      <c r="P30" s="25" t="e">
        <f t="shared" si="19"/>
        <v>#DIV/0!</v>
      </c>
      <c r="Q30" s="25">
        <f>Q16/P16-1</f>
        <v>1.9144116815685841E-3</v>
      </c>
      <c r="R30" s="3"/>
      <c r="S30" s="3"/>
      <c r="T30" s="3"/>
      <c r="U30" s="3"/>
      <c r="V30" s="3"/>
      <c r="W30" s="3"/>
      <c r="X30" s="3"/>
      <c r="Y30" s="3"/>
    </row>
    <row r="31" spans="2:25" x14ac:dyDescent="0.2">
      <c r="B31" s="2" t="s">
        <v>45</v>
      </c>
      <c r="C31" s="25" t="e">
        <f t="shared" ref="C31:G31" si="20">C18/C16</f>
        <v>#DIV/0!</v>
      </c>
      <c r="D31" s="25">
        <f t="shared" si="20"/>
        <v>0.48720059880239519</v>
      </c>
      <c r="E31" s="25">
        <f t="shared" si="20"/>
        <v>1</v>
      </c>
      <c r="F31" s="25">
        <f t="shared" si="20"/>
        <v>1</v>
      </c>
      <c r="G31" s="25">
        <f t="shared" si="20"/>
        <v>1</v>
      </c>
      <c r="H31" s="25">
        <f>H18/H16</f>
        <v>0.50115895202641003</v>
      </c>
      <c r="I31" s="25" t="e">
        <f t="shared" ref="I31:J31" si="21">I18/I16</f>
        <v>#DIV/0!</v>
      </c>
      <c r="J31" s="25" t="e">
        <f t="shared" si="21"/>
        <v>#DIV/0!</v>
      </c>
      <c r="K31" s="3"/>
      <c r="L31" s="25" t="e">
        <f t="shared" ref="L31:Q31" si="22">L18/L16</f>
        <v>#DIV/0!</v>
      </c>
      <c r="M31" s="25" t="e">
        <f t="shared" si="22"/>
        <v>#DIV/0!</v>
      </c>
      <c r="N31" s="25" t="e">
        <f t="shared" si="22"/>
        <v>#DIV/0!</v>
      </c>
      <c r="O31" s="25" t="e">
        <f t="shared" si="22"/>
        <v>#DIV/0!</v>
      </c>
      <c r="P31" s="25">
        <f t="shared" si="22"/>
        <v>0.50589653153447223</v>
      </c>
      <c r="Q31" s="25">
        <f t="shared" si="22"/>
        <v>0.47869617071446702</v>
      </c>
      <c r="R31" s="3"/>
      <c r="S31" s="3"/>
      <c r="T31" s="3"/>
      <c r="U31" s="3"/>
      <c r="V31" s="3"/>
      <c r="W31" s="3"/>
      <c r="X31" s="3"/>
      <c r="Y31" s="3"/>
    </row>
    <row r="32" spans="2:25" x14ac:dyDescent="0.2">
      <c r="B32" s="2" t="s">
        <v>46</v>
      </c>
      <c r="C32" s="25" t="e">
        <f t="shared" ref="C32:G32" si="23">C20/C16</f>
        <v>#DIV/0!</v>
      </c>
      <c r="D32" s="25">
        <f t="shared" si="23"/>
        <v>0.1842065868263473</v>
      </c>
      <c r="E32" s="25">
        <f t="shared" si="23"/>
        <v>1</v>
      </c>
      <c r="F32" s="25">
        <f t="shared" si="23"/>
        <v>1</v>
      </c>
      <c r="G32" s="25">
        <f t="shared" si="23"/>
        <v>1</v>
      </c>
      <c r="H32" s="25">
        <f>H20/H16</f>
        <v>0.22574980684132892</v>
      </c>
      <c r="I32" s="25" t="e">
        <f t="shared" ref="I32:J32" si="24">I20/I16</f>
        <v>#DIV/0!</v>
      </c>
      <c r="J32" s="25" t="e">
        <f t="shared" si="24"/>
        <v>#DIV/0!</v>
      </c>
      <c r="K32" s="3"/>
      <c r="L32" s="25" t="e">
        <f t="shared" ref="L32:Q32" si="25">L20/L16</f>
        <v>#DIV/0!</v>
      </c>
      <c r="M32" s="25" t="e">
        <f t="shared" si="25"/>
        <v>#DIV/0!</v>
      </c>
      <c r="N32" s="25" t="e">
        <f t="shared" si="25"/>
        <v>#DIV/0!</v>
      </c>
      <c r="O32" s="25" t="e">
        <f t="shared" si="25"/>
        <v>#DIV/0!</v>
      </c>
      <c r="P32" s="25">
        <f t="shared" si="25"/>
        <v>0.21663272040941955</v>
      </c>
      <c r="Q32" s="25">
        <f t="shared" si="25"/>
        <v>0.19754143548400302</v>
      </c>
      <c r="R32" s="3"/>
      <c r="S32" s="3"/>
      <c r="T32" s="3"/>
      <c r="U32" s="3"/>
      <c r="V32" s="3"/>
      <c r="W32" s="3"/>
      <c r="X32" s="3"/>
      <c r="Y32" s="3"/>
    </row>
    <row r="33" spans="2:25" x14ac:dyDescent="0.2">
      <c r="B33" s="2" t="s">
        <v>47</v>
      </c>
      <c r="C33" s="25" t="e">
        <f t="shared" ref="C33:G33" si="26">C24/C23</f>
        <v>#DIV/0!</v>
      </c>
      <c r="D33" s="25">
        <f t="shared" si="26"/>
        <v>0.26741654571843249</v>
      </c>
      <c r="E33" s="25" t="e">
        <f t="shared" si="26"/>
        <v>#DIV/0!</v>
      </c>
      <c r="F33" s="25" t="e">
        <f t="shared" si="26"/>
        <v>#DIV/0!</v>
      </c>
      <c r="G33" s="25" t="e">
        <f t="shared" si="26"/>
        <v>#DIV/0!</v>
      </c>
      <c r="H33" s="25">
        <f>H24/H23</f>
        <v>0.26371845334568189</v>
      </c>
      <c r="I33" s="25" t="e">
        <f t="shared" ref="I33:J33" si="27">I24/I23</f>
        <v>#DIV/0!</v>
      </c>
      <c r="J33" s="25" t="e">
        <f t="shared" si="27"/>
        <v>#DIV/0!</v>
      </c>
      <c r="K33" s="3"/>
      <c r="L33" s="25" t="e">
        <f t="shared" ref="L33:Q33" si="28">L24/L23</f>
        <v>#DIV/0!</v>
      </c>
      <c r="M33" s="25" t="e">
        <f t="shared" si="28"/>
        <v>#DIV/0!</v>
      </c>
      <c r="N33" s="25" t="e">
        <f t="shared" si="28"/>
        <v>#DIV/0!</v>
      </c>
      <c r="O33" s="25" t="e">
        <f t="shared" si="28"/>
        <v>#DIV/0!</v>
      </c>
      <c r="P33" s="25">
        <f t="shared" si="28"/>
        <v>0.2672238476980201</v>
      </c>
      <c r="Q33" s="25">
        <f t="shared" si="28"/>
        <v>0.24642650340596353</v>
      </c>
      <c r="R33" s="3"/>
      <c r="S33" s="3"/>
      <c r="T33" s="3"/>
      <c r="U33" s="3"/>
      <c r="V33" s="3"/>
      <c r="W33" s="3"/>
      <c r="X33" s="3"/>
      <c r="Y33" s="3"/>
    </row>
    <row r="34" spans="2:2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x14ac:dyDescent="0.2">
      <c r="B35" s="6" t="s">
        <v>59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x14ac:dyDescent="0.2">
      <c r="B36" s="2" t="s">
        <v>60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x14ac:dyDescent="0.2">
      <c r="B37" s="2" t="s">
        <v>61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x14ac:dyDescent="0.2">
      <c r="B38" s="2" t="s">
        <v>62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x14ac:dyDescent="0.2">
      <c r="B39" s="2" t="s">
        <v>63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x14ac:dyDescent="0.2">
      <c r="B40" s="2" t="s">
        <v>64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x14ac:dyDescent="0.2">
      <c r="B41" s="2" t="s">
        <v>65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3:2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3:2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3:2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3:2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3:2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3:2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3:2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3:2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3:2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3:2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3:2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3:2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3:2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3:2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3:2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3:2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3:2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3:2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3:2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3:2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3:2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3:2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3:2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3:2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3:2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3:2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3:2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3:2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3:2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3:2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3:2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3:2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3:2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3:2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3:2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3:2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3:2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3:2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3:2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3:2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3:2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3:2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3:2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3:2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3:2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3:2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3:2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3:2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3:2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3:2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3:2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3:2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3:2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3:2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3:2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3:2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3:2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3:2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3:2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3:2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3:2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3:2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3:2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3:2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3:2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3:2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3:2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3:2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3:2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3:2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3:2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3:2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3:2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3:2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3:2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3:2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3:2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3:2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3:2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3:2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3:2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3:2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3:2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3:2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3:2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3:2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3:2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3:2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3:2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3:2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3:2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3:2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3:2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3:2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3:2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3:2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3:2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3:2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3:2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3:2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3:2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3:2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3:2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3:2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3:2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3:2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3:2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3:2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3:2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3:2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3:2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3:2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3:2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3:2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3:2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3:2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3:2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3:2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3:2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3:2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3:2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3:2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3:2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3:2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3:2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3:2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3:2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3:2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3:2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3:2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3:2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3:2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3:2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3:2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3:2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3:2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3:2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3:2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3:2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3:2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3:2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3:2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3:2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3:2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3:2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3:2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3:2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3:2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3:2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3:2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3:2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3:2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3:2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3:2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3:2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3:2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3:2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3:2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3:2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3:2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3:2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3:2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3:2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3:2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3:2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3:2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3:2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3:2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3:2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3:2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3:2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3:2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3:2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3:2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3:2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3:2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3:2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3:2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3:2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3:2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3:2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3:2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3:2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3:2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3:2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3:2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3:2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3:2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3:2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3:2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3:2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3:2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3:2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3:2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3:2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3:2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3:2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3:2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3:2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3:2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3:2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3:2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3:2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3:2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3:2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3:2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3:2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3:2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3:2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3:2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3:2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</sheetData>
  <hyperlinks>
    <hyperlink ref="A1" location="Main!A1" display="Main" xr:uid="{20B6ED1F-811B-4D1C-9830-E65E3FB8BF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2024-09-02T12:50:08Z</dcterms:created>
  <dcterms:modified xsi:type="dcterms:W3CDTF">2025-09-02T11:37:48Z</dcterms:modified>
</cp:coreProperties>
</file>