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34786B0-AE32-4BEC-AC14-AE2E7DF794B2}" xr6:coauthVersionLast="47" xr6:coauthVersionMax="47" xr10:uidLastSave="{00000000-0000-0000-0000-000000000000}"/>
  <bookViews>
    <workbookView xWindow="-120" yWindow="-120" windowWidth="38640" windowHeight="21060" activeTab="1" xr2:uid="{A24C8550-AABC-4E33-81F8-E1B2272871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H7" i="1"/>
  <c r="H6" i="1"/>
  <c r="I36" i="2"/>
  <c r="I34" i="2"/>
  <c r="I32" i="2"/>
  <c r="I30" i="2"/>
  <c r="I26" i="2"/>
  <c r="I22" i="2"/>
  <c r="I5" i="2"/>
  <c r="I9" i="2" s="1"/>
  <c r="H9" i="2"/>
  <c r="G9" i="2"/>
  <c r="F9" i="2"/>
  <c r="E9" i="2"/>
  <c r="D9" i="2"/>
  <c r="C9" i="2"/>
  <c r="D20" i="2"/>
  <c r="D37" i="2"/>
  <c r="D33" i="2"/>
  <c r="D31" i="2"/>
  <c r="D29" i="2"/>
  <c r="D28" i="2"/>
  <c r="D27" i="2"/>
  <c r="D25" i="2"/>
  <c r="D24" i="2"/>
  <c r="D23" i="2"/>
  <c r="D21" i="2"/>
  <c r="D22" i="2" s="1"/>
  <c r="D26" i="2" s="1"/>
  <c r="D19" i="2"/>
  <c r="D18" i="2"/>
  <c r="D17" i="2"/>
  <c r="D16" i="2"/>
  <c r="D15" i="2"/>
  <c r="D14" i="2"/>
  <c r="D13" i="2"/>
  <c r="D12" i="2"/>
  <c r="D11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Q49" i="2"/>
  <c r="Q48" i="2"/>
  <c r="Q47" i="2"/>
  <c r="Q46" i="2"/>
  <c r="Q45" i="2"/>
  <c r="Q44" i="2"/>
  <c r="Q43" i="2"/>
  <c r="Q42" i="2"/>
  <c r="Q41" i="2"/>
  <c r="Q40" i="2"/>
  <c r="F33" i="2"/>
  <c r="F31" i="2"/>
  <c r="F29" i="2"/>
  <c r="F28" i="2"/>
  <c r="F27" i="2"/>
  <c r="F25" i="2"/>
  <c r="F24" i="2"/>
  <c r="F23" i="2"/>
  <c r="F21" i="2"/>
  <c r="F20" i="2"/>
  <c r="F49" i="2" s="1"/>
  <c r="F19" i="2"/>
  <c r="H48" i="2" s="1"/>
  <c r="F18" i="2"/>
  <c r="F17" i="2"/>
  <c r="F16" i="2"/>
  <c r="F15" i="2"/>
  <c r="F14" i="2"/>
  <c r="F13" i="2"/>
  <c r="F12" i="2"/>
  <c r="F11" i="2"/>
  <c r="F37" i="2"/>
  <c r="H37" i="2"/>
  <c r="H33" i="2"/>
  <c r="H31" i="2"/>
  <c r="H28" i="2"/>
  <c r="H27" i="2"/>
  <c r="H25" i="2"/>
  <c r="H24" i="2"/>
  <c r="H23" i="2"/>
  <c r="H21" i="2"/>
  <c r="H20" i="2"/>
  <c r="H19" i="2"/>
  <c r="H18" i="2"/>
  <c r="H17" i="2"/>
  <c r="H16" i="2"/>
  <c r="H15" i="2"/>
  <c r="H14" i="2"/>
  <c r="H13" i="2"/>
  <c r="H12" i="2"/>
  <c r="H11" i="2"/>
  <c r="M30" i="2"/>
  <c r="M52" i="2" s="1"/>
  <c r="Q29" i="2"/>
  <c r="H29" i="2" s="1"/>
  <c r="P22" i="2"/>
  <c r="P50" i="2" s="1"/>
  <c r="O22" i="2"/>
  <c r="O50" i="2" s="1"/>
  <c r="N22" i="2"/>
  <c r="N50" i="2" s="1"/>
  <c r="M22" i="2"/>
  <c r="M50" i="2" s="1"/>
  <c r="L22" i="2"/>
  <c r="L26" i="2" s="1"/>
  <c r="L30" i="2" s="1"/>
  <c r="L32" i="2" s="1"/>
  <c r="L34" i="2" s="1"/>
  <c r="L36" i="2" s="1"/>
  <c r="M26" i="2"/>
  <c r="M51" i="2" s="1"/>
  <c r="Q22" i="2"/>
  <c r="Q26" i="2" s="1"/>
  <c r="O9" i="2"/>
  <c r="N9" i="2"/>
  <c r="M9" i="2"/>
  <c r="L9" i="2"/>
  <c r="P5" i="2"/>
  <c r="P9" i="2" s="1"/>
  <c r="Q5" i="2"/>
  <c r="Q9" i="2" s="1"/>
  <c r="Q39" i="2" s="1"/>
  <c r="H3" i="1"/>
  <c r="H5" i="1" s="1"/>
  <c r="E49" i="2"/>
  <c r="E48" i="2"/>
  <c r="E47" i="2"/>
  <c r="E46" i="2"/>
  <c r="E45" i="2"/>
  <c r="E44" i="2"/>
  <c r="E43" i="2"/>
  <c r="E42" i="2"/>
  <c r="E41" i="2"/>
  <c r="E40" i="2"/>
  <c r="G49" i="2"/>
  <c r="G48" i="2"/>
  <c r="G47" i="2"/>
  <c r="G46" i="2"/>
  <c r="G45" i="2"/>
  <c r="G44" i="2"/>
  <c r="G43" i="2"/>
  <c r="G42" i="2"/>
  <c r="G41" i="2"/>
  <c r="G40" i="2"/>
  <c r="D10" i="1"/>
  <c r="D9" i="1"/>
  <c r="G22" i="2"/>
  <c r="G26" i="2" s="1"/>
  <c r="G30" i="2" s="1"/>
  <c r="C22" i="2"/>
  <c r="C26" i="2" s="1"/>
  <c r="C30" i="2" s="1"/>
  <c r="C32" i="2" s="1"/>
  <c r="C34" i="2" s="1"/>
  <c r="C36" i="2" s="1"/>
  <c r="E22" i="2"/>
  <c r="E26" i="2" s="1"/>
  <c r="E30" i="2" s="1"/>
  <c r="E32" i="2" s="1"/>
  <c r="E34" i="2" s="1"/>
  <c r="E36" i="2" s="1"/>
  <c r="Q50" i="2" l="1"/>
  <c r="H40" i="2"/>
  <c r="F47" i="2"/>
  <c r="F48" i="2"/>
  <c r="H47" i="2"/>
  <c r="F40" i="2"/>
  <c r="F41" i="2"/>
  <c r="F42" i="2"/>
  <c r="G50" i="2"/>
  <c r="F43" i="2"/>
  <c r="G51" i="2"/>
  <c r="F44" i="2"/>
  <c r="E50" i="2"/>
  <c r="H45" i="2"/>
  <c r="E51" i="2"/>
  <c r="H46" i="2"/>
  <c r="E52" i="2"/>
  <c r="F39" i="2"/>
  <c r="M39" i="2"/>
  <c r="G32" i="2"/>
  <c r="G34" i="2" s="1"/>
  <c r="G36" i="2" s="1"/>
  <c r="G52" i="2"/>
  <c r="Q51" i="2"/>
  <c r="Q30" i="2"/>
  <c r="F22" i="2"/>
  <c r="F50" i="2" s="1"/>
  <c r="M32" i="2"/>
  <c r="M34" i="2" s="1"/>
  <c r="M36" i="2" s="1"/>
  <c r="N39" i="2"/>
  <c r="P39" i="2"/>
  <c r="H49" i="2"/>
  <c r="F46" i="2"/>
  <c r="N26" i="2"/>
  <c r="N51" i="2" s="1"/>
  <c r="P26" i="2"/>
  <c r="H41" i="2"/>
  <c r="H39" i="2"/>
  <c r="H42" i="2"/>
  <c r="H43" i="2"/>
  <c r="F45" i="2"/>
  <c r="G39" i="2"/>
  <c r="H44" i="2"/>
  <c r="D30" i="2"/>
  <c r="D32" i="2" s="1"/>
  <c r="D34" i="2" s="1"/>
  <c r="D36" i="2" s="1"/>
  <c r="C50" i="2"/>
  <c r="C52" i="2"/>
  <c r="C51" i="2"/>
  <c r="D50" i="2"/>
  <c r="D51" i="2"/>
  <c r="O39" i="2"/>
  <c r="O26" i="2"/>
  <c r="H22" i="2"/>
  <c r="H8" i="1"/>
  <c r="F26" i="2" l="1"/>
  <c r="N30" i="2"/>
  <c r="Q32" i="2"/>
  <c r="Q34" i="2" s="1"/>
  <c r="Q36" i="2" s="1"/>
  <c r="Q52" i="2"/>
  <c r="P30" i="2"/>
  <c r="P51" i="2"/>
  <c r="D52" i="2"/>
  <c r="N32" i="2"/>
  <c r="N34" i="2" s="1"/>
  <c r="N36" i="2" s="1"/>
  <c r="N52" i="2"/>
  <c r="O30" i="2"/>
  <c r="O51" i="2"/>
  <c r="F30" i="2"/>
  <c r="F51" i="2"/>
  <c r="H50" i="2"/>
  <c r="H26" i="2"/>
  <c r="P52" i="2" l="1"/>
  <c r="P32" i="2"/>
  <c r="P34" i="2" s="1"/>
  <c r="P36" i="2" s="1"/>
  <c r="O32" i="2"/>
  <c r="O34" i="2" s="1"/>
  <c r="O36" i="2" s="1"/>
  <c r="O52" i="2"/>
  <c r="F32" i="2"/>
  <c r="F34" i="2" s="1"/>
  <c r="F36" i="2" s="1"/>
  <c r="F52" i="2"/>
  <c r="H30" i="2"/>
  <c r="H51" i="2"/>
  <c r="H32" i="2" l="1"/>
  <c r="H34" i="2" s="1"/>
  <c r="H36" i="2" s="1"/>
  <c r="H52" i="2"/>
  <c r="E39" i="2" l="1"/>
</calcChain>
</file>

<file path=xl/sharedStrings.xml><?xml version="1.0" encoding="utf-8"?>
<sst xmlns="http://schemas.openxmlformats.org/spreadsheetml/2006/main" count="91" uniqueCount="88">
  <si>
    <t>Anta Sports Prouducts</t>
  </si>
  <si>
    <t>Shares</t>
  </si>
  <si>
    <t>MC</t>
  </si>
  <si>
    <t>Cash</t>
  </si>
  <si>
    <t>Debt</t>
  </si>
  <si>
    <t>EV</t>
  </si>
  <si>
    <t>numbers in mio RMB</t>
  </si>
  <si>
    <t>IR</t>
  </si>
  <si>
    <t>2020.HK</t>
  </si>
  <si>
    <t>Segments</t>
  </si>
  <si>
    <t>Performance Sportswear</t>
  </si>
  <si>
    <t>Sports Fashion</t>
  </si>
  <si>
    <t>High-Quality Performance Sportswear</t>
  </si>
  <si>
    <t>Outdoor Sportswear</t>
  </si>
  <si>
    <t>Brands</t>
  </si>
  <si>
    <t>Main</t>
  </si>
  <si>
    <t>H122</t>
  </si>
  <si>
    <t>H222</t>
  </si>
  <si>
    <t>H123</t>
  </si>
  <si>
    <t>H223</t>
  </si>
  <si>
    <t>H124</t>
  </si>
  <si>
    <t>H224</t>
  </si>
  <si>
    <t>Anta Stores</t>
  </si>
  <si>
    <t>Anta Kids Stores</t>
  </si>
  <si>
    <t>FILA Stores</t>
  </si>
  <si>
    <t>Descente Stores</t>
  </si>
  <si>
    <t>Kolon Sports Stores</t>
  </si>
  <si>
    <t>Total Stores</t>
  </si>
  <si>
    <t>FILA, FILA Fushion</t>
  </si>
  <si>
    <t>Descente</t>
  </si>
  <si>
    <t>Kolon Sport</t>
  </si>
  <si>
    <t>%of Rev</t>
  </si>
  <si>
    <t>Footwear</t>
  </si>
  <si>
    <t>Appereal</t>
  </si>
  <si>
    <t>Accessoires</t>
  </si>
  <si>
    <t>ANTA</t>
  </si>
  <si>
    <t xml:space="preserve">FILA </t>
  </si>
  <si>
    <t>Other Brands</t>
  </si>
  <si>
    <t>ANTA, ANTA Kids</t>
  </si>
  <si>
    <t>DTC</t>
  </si>
  <si>
    <t>E-commerce</t>
  </si>
  <si>
    <t>Wholesale</t>
  </si>
  <si>
    <t>Revenue</t>
  </si>
  <si>
    <t>COGS</t>
  </si>
  <si>
    <t>Gross Profit</t>
  </si>
  <si>
    <t>Other Income</t>
  </si>
  <si>
    <t>Selling&amp;Distribution</t>
  </si>
  <si>
    <t>Administrative</t>
  </si>
  <si>
    <t>Operating Income</t>
  </si>
  <si>
    <t>Finance Income</t>
  </si>
  <si>
    <t>Income from subsidaries</t>
  </si>
  <si>
    <t>Equity diluton Amer Sports Listing</t>
  </si>
  <si>
    <t>Pretax Income</t>
  </si>
  <si>
    <t>Tax Expense</t>
  </si>
  <si>
    <t>Net Income</t>
  </si>
  <si>
    <t>Minority Interest</t>
  </si>
  <si>
    <t>Net Income to Company</t>
  </si>
  <si>
    <t>EPS</t>
  </si>
  <si>
    <t>Store Growth</t>
  </si>
  <si>
    <t>Footwear Growth</t>
  </si>
  <si>
    <t>Appereal Growth</t>
  </si>
  <si>
    <t>Accessoires Growth</t>
  </si>
  <si>
    <t>ANTA Growth</t>
  </si>
  <si>
    <t>FILA Growth</t>
  </si>
  <si>
    <t>Other Brands Growth</t>
  </si>
  <si>
    <t>DTC Growth</t>
  </si>
  <si>
    <t>E-commerce Growth</t>
  </si>
  <si>
    <t>Wholesale Growth</t>
  </si>
  <si>
    <t>Revenue Growth</t>
  </si>
  <si>
    <t>Gross Margin</t>
  </si>
  <si>
    <t>Operating Margin</t>
  </si>
  <si>
    <t>Tax Rate</t>
  </si>
  <si>
    <t>FY19</t>
  </si>
  <si>
    <t>FY20</t>
  </si>
  <si>
    <t>FY21</t>
  </si>
  <si>
    <t>FY22</t>
  </si>
  <si>
    <t>FY23</t>
  </si>
  <si>
    <t>FY24</t>
  </si>
  <si>
    <t>Price HKD</t>
  </si>
  <si>
    <t>Price RMB</t>
  </si>
  <si>
    <t>HKD/RMB</t>
  </si>
  <si>
    <t>Notes</t>
  </si>
  <si>
    <t>Aquired Jack Wolfskin for $290 Mio USD in 2025</t>
  </si>
  <si>
    <t>H125</t>
  </si>
  <si>
    <t>H225</t>
  </si>
  <si>
    <t>Maia Active</t>
  </si>
  <si>
    <t>Employee- Count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</si>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</sst>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9" fontId="1" fillId="0" borderId="5" xfId="2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2" applyFont="1" applyBorder="1"/>
    <xf numFmtId="0" fontId="1" fillId="0" borderId="8" xfId="0" applyFont="1" applyBorder="1"/>
    <xf numFmtId="9" fontId="1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9" fontId="1" fillId="0" borderId="10" xfId="0" applyNumberFormat="1" applyFont="1" applyBorder="1"/>
    <xf numFmtId="0" fontId="1" fillId="0" borderId="11" xfId="0" applyFont="1" applyBorder="1"/>
    <xf numFmtId="0" fontId="6" fillId="0" borderId="0" xfId="0" applyFont="1"/>
    <xf numFmtId="3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anta.com/e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F0D0-30B0-445C-9761-42F26CA70D80}">
  <dimension ref="A1:I15"/>
  <sheetViews>
    <sheetView zoomScale="200" zoomScaleNormal="200" workbookViewId="0">
      <selection activeCell="B5" sqref="B5"/>
    </sheetView>
  </sheetViews>
  <sheetFormatPr defaultRowHeight="12.75" x14ac:dyDescent="0.2"/>
  <cols>
    <col min="1" max="1" width="5" style="2" customWidth="1"/>
    <col min="2" max="2" width="34.85546875" style="2" bestFit="1" customWidth="1"/>
    <col min="3" max="3" width="16.85546875" style="2" bestFit="1" customWidth="1"/>
    <col min="4" max="7" width="9.140625" style="2"/>
    <col min="8" max="8" width="8.85546875" style="2" customWidth="1"/>
    <col min="9" max="16384" width="9.140625" style="2"/>
  </cols>
  <sheetData>
    <row r="1" spans="1:9" x14ac:dyDescent="0.2">
      <c r="A1" s="1" t="s">
        <v>0</v>
      </c>
    </row>
    <row r="2" spans="1:9" x14ac:dyDescent="0.2">
      <c r="A2" s="2" t="s">
        <v>6</v>
      </c>
      <c r="G2" s="2" t="s">
        <v>78</v>
      </c>
      <c r="H2" s="3">
        <v>101.6</v>
      </c>
    </row>
    <row r="3" spans="1:9" x14ac:dyDescent="0.2">
      <c r="G3" s="2" t="s">
        <v>79</v>
      </c>
      <c r="H3" s="3">
        <f>+H2*H10</f>
        <v>94.488</v>
      </c>
    </row>
    <row r="4" spans="1:9" x14ac:dyDescent="0.2">
      <c r="G4" s="2" t="s">
        <v>1</v>
      </c>
      <c r="H4" s="4">
        <v>2808.377</v>
      </c>
      <c r="I4" s="5" t="s">
        <v>87</v>
      </c>
    </row>
    <row r="5" spans="1:9" x14ac:dyDescent="0.2">
      <c r="B5" s="6" t="s">
        <v>7</v>
      </c>
      <c r="G5" s="2" t="s">
        <v>2</v>
      </c>
      <c r="H5" s="3">
        <f>+H3*H4</f>
        <v>265357.92597599997</v>
      </c>
    </row>
    <row r="6" spans="1:9" x14ac:dyDescent="0.2">
      <c r="B6" s="2" t="s">
        <v>8</v>
      </c>
      <c r="G6" s="2" t="s">
        <v>3</v>
      </c>
      <c r="H6" s="3">
        <f>9656+18543+987+2958</f>
        <v>32144</v>
      </c>
      <c r="I6" s="5" t="s">
        <v>87</v>
      </c>
    </row>
    <row r="7" spans="1:9" x14ac:dyDescent="0.2">
      <c r="G7" s="2" t="s">
        <v>4</v>
      </c>
      <c r="H7" s="3">
        <f>11889+12151</f>
        <v>24040</v>
      </c>
      <c r="I7" s="5" t="s">
        <v>87</v>
      </c>
    </row>
    <row r="8" spans="1:9" x14ac:dyDescent="0.2">
      <c r="A8" s="1"/>
      <c r="B8" s="7" t="s">
        <v>9</v>
      </c>
      <c r="C8" s="8" t="s">
        <v>14</v>
      </c>
      <c r="D8" s="8" t="s">
        <v>31</v>
      </c>
      <c r="E8" s="9"/>
      <c r="G8" s="2" t="s">
        <v>5</v>
      </c>
      <c r="H8" s="3">
        <f>+H5-H6+H7</f>
        <v>257253.92597599997</v>
      </c>
    </row>
    <row r="9" spans="1:9" x14ac:dyDescent="0.2">
      <c r="B9" s="10" t="s">
        <v>10</v>
      </c>
      <c r="C9" s="11" t="s">
        <v>38</v>
      </c>
      <c r="D9" s="12">
        <f>+Model!G14/Model!G20</f>
        <v>0.4765673632725656</v>
      </c>
      <c r="E9" s="13"/>
    </row>
    <row r="10" spans="1:9" x14ac:dyDescent="0.2">
      <c r="B10" s="14" t="s">
        <v>11</v>
      </c>
      <c r="C10" s="2" t="s">
        <v>28</v>
      </c>
      <c r="D10" s="15">
        <f>+Model!G15/Model!G20</f>
        <v>0.38701645175633614</v>
      </c>
      <c r="E10" s="16"/>
      <c r="G10" s="2" t="s">
        <v>80</v>
      </c>
      <c r="H10" s="2">
        <v>0.93</v>
      </c>
    </row>
    <row r="11" spans="1:9" x14ac:dyDescent="0.2">
      <c r="B11" s="14" t="s">
        <v>12</v>
      </c>
      <c r="C11" s="2" t="s">
        <v>29</v>
      </c>
      <c r="D11" s="17">
        <v>7.0000000000000007E-2</v>
      </c>
      <c r="E11" s="16"/>
    </row>
    <row r="12" spans="1:9" x14ac:dyDescent="0.2">
      <c r="B12" s="18" t="s">
        <v>13</v>
      </c>
      <c r="C12" s="19" t="s">
        <v>30</v>
      </c>
      <c r="D12" s="20">
        <v>7.0000000000000007E-2</v>
      </c>
      <c r="E12" s="21"/>
    </row>
    <row r="14" spans="1:9" x14ac:dyDescent="0.2">
      <c r="B14" s="22" t="s">
        <v>81</v>
      </c>
      <c r="G14" s="2" t="s">
        <v>86</v>
      </c>
      <c r="I14" s="23">
        <v>65500</v>
      </c>
    </row>
    <row r="15" spans="1:9" x14ac:dyDescent="0.2">
      <c r="B15" s="2" t="s">
        <v>82</v>
      </c>
    </row>
  </sheetData>
  <hyperlinks>
    <hyperlink ref="B5" r:id="rId1" display="Investors" xr:uid="{395B6C6B-A91B-4A90-8EDC-D1E83E7CE75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0EA-0C07-4ABC-B674-B68D4026A86E}">
  <dimension ref="A1:CB30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2.75" x14ac:dyDescent="0.2"/>
  <cols>
    <col min="1" max="1" width="5.42578125" style="2" bestFit="1" customWidth="1"/>
    <col min="2" max="2" width="30.85546875" style="2" bestFit="1" customWidth="1"/>
    <col min="3" max="16384" width="9.140625" style="2"/>
  </cols>
  <sheetData>
    <row r="1" spans="1:80" x14ac:dyDescent="0.2">
      <c r="A1" s="6" t="s">
        <v>15</v>
      </c>
    </row>
    <row r="2" spans="1:80" x14ac:dyDescent="0.2"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83</v>
      </c>
      <c r="J2" s="5" t="s">
        <v>84</v>
      </c>
      <c r="L2" s="5" t="s">
        <v>72</v>
      </c>
      <c r="M2" s="5" t="s">
        <v>73</v>
      </c>
      <c r="N2" s="5" t="s">
        <v>74</v>
      </c>
      <c r="O2" s="5" t="s">
        <v>75</v>
      </c>
      <c r="P2" s="5" t="s">
        <v>76</v>
      </c>
      <c r="Q2" s="5" t="s">
        <v>77</v>
      </c>
    </row>
    <row r="3" spans="1:80" x14ac:dyDescent="0.2">
      <c r="B3" s="2" t="s">
        <v>22</v>
      </c>
      <c r="C3" s="3">
        <v>6660</v>
      </c>
      <c r="D3" s="3">
        <v>6924</v>
      </c>
      <c r="E3" s="4">
        <v>6941</v>
      </c>
      <c r="F3" s="4">
        <v>7053</v>
      </c>
      <c r="G3" s="4">
        <v>7073</v>
      </c>
      <c r="H3" s="4">
        <v>7135</v>
      </c>
      <c r="I3" s="4">
        <v>7187</v>
      </c>
      <c r="J3" s="4"/>
      <c r="K3" s="4"/>
      <c r="L3" s="4"/>
      <c r="M3" s="4"/>
      <c r="N3" s="4">
        <v>6832</v>
      </c>
      <c r="O3" s="4">
        <v>6924</v>
      </c>
      <c r="P3" s="4">
        <v>7053</v>
      </c>
      <c r="Q3" s="4">
        <v>7135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x14ac:dyDescent="0.2">
      <c r="B4" s="2" t="s">
        <v>23</v>
      </c>
      <c r="C4" s="3">
        <v>2563</v>
      </c>
      <c r="D4" s="3">
        <v>2679</v>
      </c>
      <c r="E4" s="4">
        <v>2692</v>
      </c>
      <c r="F4" s="4">
        <v>2778</v>
      </c>
      <c r="G4" s="4">
        <v>2831</v>
      </c>
      <c r="H4" s="4">
        <v>2784</v>
      </c>
      <c r="I4" s="4">
        <v>2722</v>
      </c>
      <c r="J4" s="4"/>
      <c r="K4" s="4"/>
      <c r="L4" s="4"/>
      <c r="M4" s="4"/>
      <c r="N4" s="4">
        <v>2571</v>
      </c>
      <c r="O4" s="4">
        <v>2679</v>
      </c>
      <c r="P4" s="4">
        <v>2778</v>
      </c>
      <c r="Q4" s="4">
        <v>2784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x14ac:dyDescent="0.2">
      <c r="B5" s="2" t="s">
        <v>24</v>
      </c>
      <c r="C5" s="3">
        <v>2021</v>
      </c>
      <c r="D5" s="3">
        <v>1984</v>
      </c>
      <c r="E5" s="4">
        <v>1942</v>
      </c>
      <c r="F5" s="4">
        <v>1972</v>
      </c>
      <c r="G5" s="4">
        <v>1981</v>
      </c>
      <c r="H5" s="4">
        <v>2060</v>
      </c>
      <c r="I5" s="4">
        <f>1266+590+198</f>
        <v>2054</v>
      </c>
      <c r="J5" s="4"/>
      <c r="K5" s="4"/>
      <c r="L5" s="4"/>
      <c r="M5" s="4"/>
      <c r="N5" s="4">
        <v>2054</v>
      </c>
      <c r="O5" s="4">
        <v>1984</v>
      </c>
      <c r="P5" s="4">
        <f>1179+582+211</f>
        <v>1972</v>
      </c>
      <c r="Q5" s="4">
        <f>1264+590+206</f>
        <v>2060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x14ac:dyDescent="0.2">
      <c r="B6" s="2" t="s">
        <v>25</v>
      </c>
      <c r="C6" s="3">
        <v>182</v>
      </c>
      <c r="D6" s="3">
        <v>191</v>
      </c>
      <c r="E6" s="4">
        <v>183</v>
      </c>
      <c r="F6" s="4">
        <v>187</v>
      </c>
      <c r="G6" s="4">
        <v>197</v>
      </c>
      <c r="H6" s="4">
        <v>226</v>
      </c>
      <c r="I6" s="4">
        <v>241</v>
      </c>
      <c r="J6" s="4"/>
      <c r="K6" s="4"/>
      <c r="L6" s="4"/>
      <c r="M6" s="4"/>
      <c r="N6" s="4">
        <v>182</v>
      </c>
      <c r="O6" s="4">
        <v>191</v>
      </c>
      <c r="P6" s="4">
        <v>187</v>
      </c>
      <c r="Q6" s="4">
        <v>226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x14ac:dyDescent="0.2">
      <c r="B7" s="2" t="s">
        <v>26</v>
      </c>
      <c r="C7" s="3">
        <v>153</v>
      </c>
      <c r="D7" s="3">
        <v>161</v>
      </c>
      <c r="E7" s="4">
        <v>160</v>
      </c>
      <c r="F7" s="4">
        <v>164</v>
      </c>
      <c r="G7" s="4">
        <v>160</v>
      </c>
      <c r="H7" s="4">
        <v>191</v>
      </c>
      <c r="I7" s="4">
        <v>199</v>
      </c>
      <c r="J7" s="4"/>
      <c r="K7" s="4"/>
      <c r="L7" s="4"/>
      <c r="M7" s="4"/>
      <c r="N7" s="4">
        <v>155</v>
      </c>
      <c r="O7" s="4">
        <v>161</v>
      </c>
      <c r="P7" s="4">
        <v>164</v>
      </c>
      <c r="Q7" s="4">
        <v>191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x14ac:dyDescent="0.2">
      <c r="B8" s="2" t="s">
        <v>85</v>
      </c>
      <c r="C8" s="3"/>
      <c r="D8" s="3"/>
      <c r="E8" s="4"/>
      <c r="F8" s="4"/>
      <c r="G8" s="4"/>
      <c r="H8" s="4">
        <v>47</v>
      </c>
      <c r="I8" s="4">
        <v>50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x14ac:dyDescent="0.2">
      <c r="B9" s="1" t="s">
        <v>27</v>
      </c>
      <c r="C9" s="24">
        <f>+SUM(C3:C8)</f>
        <v>11579</v>
      </c>
      <c r="D9" s="24">
        <f t="shared" ref="D9:I9" si="0">+SUM(D3:D8)</f>
        <v>11939</v>
      </c>
      <c r="E9" s="24">
        <f t="shared" si="0"/>
        <v>11918</v>
      </c>
      <c r="F9" s="24">
        <f t="shared" si="0"/>
        <v>12154</v>
      </c>
      <c r="G9" s="24">
        <f t="shared" si="0"/>
        <v>12242</v>
      </c>
      <c r="H9" s="24">
        <f t="shared" si="0"/>
        <v>12443</v>
      </c>
      <c r="I9" s="24">
        <f t="shared" si="0"/>
        <v>12453</v>
      </c>
      <c r="J9" s="25"/>
      <c r="K9" s="25"/>
      <c r="L9" s="25">
        <f t="shared" ref="L9:Q9" si="1">+SUM(L3:L7)</f>
        <v>0</v>
      </c>
      <c r="M9" s="25">
        <f t="shared" si="1"/>
        <v>0</v>
      </c>
      <c r="N9" s="25">
        <f t="shared" si="1"/>
        <v>11794</v>
      </c>
      <c r="O9" s="25">
        <f t="shared" si="1"/>
        <v>11939</v>
      </c>
      <c r="P9" s="25">
        <f t="shared" si="1"/>
        <v>12154</v>
      </c>
      <c r="Q9" s="25">
        <f t="shared" si="1"/>
        <v>12396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x14ac:dyDescent="0.2">
      <c r="B11" s="2" t="s">
        <v>32</v>
      </c>
      <c r="C11" s="3">
        <v>11111</v>
      </c>
      <c r="D11" s="3">
        <f>+O11-C11</f>
        <v>11360</v>
      </c>
      <c r="E11" s="3">
        <v>12407</v>
      </c>
      <c r="F11" s="3">
        <f>+P11-E11</f>
        <v>12925</v>
      </c>
      <c r="G11" s="3">
        <v>14635</v>
      </c>
      <c r="H11" s="3">
        <f>+Q11-G11</f>
        <v>14567</v>
      </c>
      <c r="I11" s="3">
        <v>16390</v>
      </c>
      <c r="J11" s="3"/>
      <c r="K11" s="3"/>
      <c r="L11" s="3"/>
      <c r="M11" s="3"/>
      <c r="N11" s="3">
        <v>19139</v>
      </c>
      <c r="O11" s="3">
        <v>22471</v>
      </c>
      <c r="P11" s="3">
        <v>25332</v>
      </c>
      <c r="Q11" s="3">
        <v>29202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x14ac:dyDescent="0.2">
      <c r="B12" s="2" t="s">
        <v>33</v>
      </c>
      <c r="C12" s="3">
        <v>14036</v>
      </c>
      <c r="D12" s="3">
        <f t="shared" ref="D12:D33" si="2">+O12-C12</f>
        <v>15487</v>
      </c>
      <c r="E12" s="4">
        <v>16313</v>
      </c>
      <c r="F12" s="4">
        <f t="shared" ref="F12:F33" si="3">+P12-E12</f>
        <v>18754</v>
      </c>
      <c r="G12" s="4">
        <v>18082</v>
      </c>
      <c r="H12" s="4">
        <f t="shared" ref="H12:H33" si="4">+Q12-G12</f>
        <v>21303</v>
      </c>
      <c r="I12" s="4">
        <v>20886</v>
      </c>
      <c r="J12" s="4"/>
      <c r="K12" s="4"/>
      <c r="L12" s="4"/>
      <c r="M12" s="4"/>
      <c r="N12" s="4">
        <v>28632</v>
      </c>
      <c r="O12" s="4">
        <v>29523</v>
      </c>
      <c r="P12" s="4">
        <v>35067</v>
      </c>
      <c r="Q12" s="4">
        <v>39385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x14ac:dyDescent="0.2">
      <c r="B13" s="2" t="s">
        <v>34</v>
      </c>
      <c r="C13" s="3">
        <v>818</v>
      </c>
      <c r="D13" s="3">
        <f t="shared" si="2"/>
        <v>839</v>
      </c>
      <c r="E13" s="4">
        <v>925</v>
      </c>
      <c r="F13" s="4">
        <f t="shared" si="3"/>
        <v>1032</v>
      </c>
      <c r="G13" s="4">
        <v>1018</v>
      </c>
      <c r="H13" s="4">
        <f t="shared" si="4"/>
        <v>1221</v>
      </c>
      <c r="I13" s="4">
        <v>1268</v>
      </c>
      <c r="J13" s="4"/>
      <c r="K13" s="4"/>
      <c r="L13" s="4"/>
      <c r="M13" s="4"/>
      <c r="N13" s="4">
        <v>1557</v>
      </c>
      <c r="O13" s="4">
        <v>1657</v>
      </c>
      <c r="P13" s="4">
        <v>1957</v>
      </c>
      <c r="Q13" s="4">
        <v>2239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x14ac:dyDescent="0.2">
      <c r="B14" s="2" t="s">
        <v>35</v>
      </c>
      <c r="C14" s="3">
        <v>13360</v>
      </c>
      <c r="D14" s="3">
        <f t="shared" si="2"/>
        <v>14363</v>
      </c>
      <c r="E14" s="4">
        <v>14170</v>
      </c>
      <c r="F14" s="4">
        <f t="shared" si="3"/>
        <v>16136</v>
      </c>
      <c r="G14" s="4">
        <v>16077</v>
      </c>
      <c r="H14" s="4">
        <f t="shared" si="4"/>
        <v>17445</v>
      </c>
      <c r="I14" s="4">
        <v>16950</v>
      </c>
      <c r="J14" s="4"/>
      <c r="K14" s="4"/>
      <c r="L14" s="4"/>
      <c r="M14" s="4"/>
      <c r="N14" s="4">
        <v>24012</v>
      </c>
      <c r="O14" s="4">
        <v>27723</v>
      </c>
      <c r="P14" s="4">
        <v>30306</v>
      </c>
      <c r="Q14" s="4">
        <v>33522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x14ac:dyDescent="0.2">
      <c r="B15" s="2" t="s">
        <v>36</v>
      </c>
      <c r="C15" s="3">
        <v>10777</v>
      </c>
      <c r="D15" s="3">
        <f t="shared" si="2"/>
        <v>10746</v>
      </c>
      <c r="E15" s="4">
        <v>12229</v>
      </c>
      <c r="F15" s="4">
        <f t="shared" si="3"/>
        <v>12874</v>
      </c>
      <c r="G15" s="4">
        <v>13056</v>
      </c>
      <c r="H15" s="4">
        <f t="shared" si="4"/>
        <v>13570</v>
      </c>
      <c r="I15" s="4">
        <v>14182</v>
      </c>
      <c r="J15" s="4"/>
      <c r="K15" s="4"/>
      <c r="L15" s="4"/>
      <c r="M15" s="4"/>
      <c r="N15" s="4">
        <v>21822</v>
      </c>
      <c r="O15" s="4">
        <v>21523</v>
      </c>
      <c r="P15" s="4">
        <v>25103</v>
      </c>
      <c r="Q15" s="4">
        <v>26626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x14ac:dyDescent="0.2">
      <c r="B16" s="2" t="s">
        <v>37</v>
      </c>
      <c r="C16" s="3">
        <v>1828</v>
      </c>
      <c r="D16" s="3">
        <f t="shared" si="2"/>
        <v>2577</v>
      </c>
      <c r="E16" s="4">
        <v>3246</v>
      </c>
      <c r="F16" s="4">
        <f t="shared" si="3"/>
        <v>3701</v>
      </c>
      <c r="G16" s="4">
        <v>4602</v>
      </c>
      <c r="H16" s="4">
        <f t="shared" si="4"/>
        <v>6076</v>
      </c>
      <c r="I16" s="4">
        <v>7412</v>
      </c>
      <c r="J16" s="4"/>
      <c r="K16" s="4"/>
      <c r="L16" s="4"/>
      <c r="M16" s="4"/>
      <c r="N16" s="4">
        <v>3494</v>
      </c>
      <c r="O16" s="4">
        <v>4405</v>
      </c>
      <c r="P16" s="4">
        <v>6947</v>
      </c>
      <c r="Q16" s="4">
        <v>10678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2:80" x14ac:dyDescent="0.2">
      <c r="B17" s="2" t="s">
        <v>39</v>
      </c>
      <c r="C17" s="3">
        <v>6640</v>
      </c>
      <c r="D17" s="3">
        <f t="shared" si="2"/>
        <v>7047</v>
      </c>
      <c r="E17" s="4">
        <v>8085</v>
      </c>
      <c r="F17" s="4">
        <f t="shared" si="3"/>
        <v>8920</v>
      </c>
      <c r="G17" s="4">
        <v>8937</v>
      </c>
      <c r="H17" s="4">
        <f t="shared" si="4"/>
        <v>9301</v>
      </c>
      <c r="I17" s="4">
        <v>9413</v>
      </c>
      <c r="J17" s="4"/>
      <c r="K17" s="4"/>
      <c r="L17" s="4"/>
      <c r="M17" s="4"/>
      <c r="N17" s="4">
        <v>8554</v>
      </c>
      <c r="O17" s="4">
        <v>13687</v>
      </c>
      <c r="P17" s="4">
        <v>17005</v>
      </c>
      <c r="Q17" s="4">
        <v>18238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2:80" x14ac:dyDescent="0.2">
      <c r="B18" s="2" t="s">
        <v>40</v>
      </c>
      <c r="C18" s="3">
        <v>4569</v>
      </c>
      <c r="D18" s="3">
        <f t="shared" si="2"/>
        <v>4108</v>
      </c>
      <c r="E18" s="4">
        <v>4635</v>
      </c>
      <c r="F18" s="4">
        <f t="shared" si="3"/>
        <v>5296</v>
      </c>
      <c r="G18" s="4">
        <v>5567</v>
      </c>
      <c r="H18" s="4">
        <f t="shared" si="4"/>
        <v>6418</v>
      </c>
      <c r="I18" s="4">
        <v>6131</v>
      </c>
      <c r="J18" s="4"/>
      <c r="K18" s="4"/>
      <c r="L18" s="4"/>
      <c r="M18" s="4"/>
      <c r="N18" s="4">
        <v>8221</v>
      </c>
      <c r="O18" s="4">
        <v>8677</v>
      </c>
      <c r="P18" s="4">
        <v>9931</v>
      </c>
      <c r="Q18" s="4">
        <v>11985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2:80" x14ac:dyDescent="0.2">
      <c r="B19" s="2" t="s">
        <v>41</v>
      </c>
      <c r="C19" s="3">
        <v>2151</v>
      </c>
      <c r="D19" s="3">
        <f t="shared" si="2"/>
        <v>2208</v>
      </c>
      <c r="E19" s="4">
        <v>1450</v>
      </c>
      <c r="F19" s="4">
        <f t="shared" si="3"/>
        <v>1920</v>
      </c>
      <c r="G19" s="4">
        <v>1573</v>
      </c>
      <c r="H19" s="4">
        <f t="shared" si="4"/>
        <v>1726</v>
      </c>
      <c r="I19" s="4">
        <v>1406</v>
      </c>
      <c r="J19" s="4"/>
      <c r="K19" s="4"/>
      <c r="L19" s="4"/>
      <c r="M19" s="4"/>
      <c r="N19" s="4">
        <v>7237</v>
      </c>
      <c r="O19" s="4">
        <v>4359</v>
      </c>
      <c r="P19" s="4">
        <v>3370</v>
      </c>
      <c r="Q19" s="4">
        <v>3299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2:80" x14ac:dyDescent="0.2">
      <c r="B20" s="1" t="s">
        <v>42</v>
      </c>
      <c r="C20" s="24">
        <v>25965</v>
      </c>
      <c r="D20" s="24">
        <f>+O20-C20</f>
        <v>27686</v>
      </c>
      <c r="E20" s="25">
        <v>29645</v>
      </c>
      <c r="F20" s="25">
        <f t="shared" si="3"/>
        <v>32711</v>
      </c>
      <c r="G20" s="25">
        <v>33735</v>
      </c>
      <c r="H20" s="25">
        <f t="shared" si="4"/>
        <v>37091</v>
      </c>
      <c r="I20" s="25">
        <v>38544</v>
      </c>
      <c r="J20" s="25"/>
      <c r="K20" s="25"/>
      <c r="L20" s="25"/>
      <c r="M20" s="25">
        <v>35512</v>
      </c>
      <c r="N20" s="25">
        <v>49328</v>
      </c>
      <c r="O20" s="25">
        <v>53651</v>
      </c>
      <c r="P20" s="25">
        <v>62356</v>
      </c>
      <c r="Q20" s="25">
        <v>70826</v>
      </c>
      <c r="R20" s="25"/>
      <c r="S20" s="25"/>
      <c r="T20" s="25"/>
      <c r="U20" s="25"/>
      <c r="V20" s="25"/>
      <c r="W20" s="25"/>
      <c r="X20" s="25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2:80" x14ac:dyDescent="0.2">
      <c r="B21" s="2" t="s">
        <v>43</v>
      </c>
      <c r="C21" s="3">
        <v>9856</v>
      </c>
      <c r="D21" s="3">
        <f t="shared" si="2"/>
        <v>11477</v>
      </c>
      <c r="E21" s="4">
        <v>10890</v>
      </c>
      <c r="F21" s="4">
        <f t="shared" si="3"/>
        <v>12438</v>
      </c>
      <c r="G21" s="4">
        <v>12117</v>
      </c>
      <c r="H21" s="4">
        <f t="shared" si="4"/>
        <v>14677</v>
      </c>
      <c r="I21" s="4">
        <v>14119</v>
      </c>
      <c r="J21" s="4"/>
      <c r="K21" s="4"/>
      <c r="L21" s="4"/>
      <c r="M21" s="4"/>
      <c r="N21" s="4">
        <v>18924</v>
      </c>
      <c r="O21" s="4">
        <v>21333</v>
      </c>
      <c r="P21" s="4">
        <v>23328</v>
      </c>
      <c r="Q21" s="4">
        <v>26794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2:80" x14ac:dyDescent="0.2">
      <c r="B22" s="2" t="s">
        <v>44</v>
      </c>
      <c r="C22" s="4">
        <f t="shared" ref="C22:D22" si="5">+C20-C21</f>
        <v>16109</v>
      </c>
      <c r="D22" s="4">
        <f t="shared" si="5"/>
        <v>16209</v>
      </c>
      <c r="E22" s="4">
        <f>+E20-E21</f>
        <v>18755</v>
      </c>
      <c r="F22" s="4">
        <f t="shared" ref="F22:I22" si="6">+F20-F21</f>
        <v>20273</v>
      </c>
      <c r="G22" s="4">
        <f t="shared" si="6"/>
        <v>21618</v>
      </c>
      <c r="H22" s="4">
        <f t="shared" si="6"/>
        <v>22414</v>
      </c>
      <c r="I22" s="4">
        <f t="shared" si="6"/>
        <v>24425</v>
      </c>
      <c r="J22" s="4"/>
      <c r="K22" s="4"/>
      <c r="L22" s="4">
        <f t="shared" ref="L22:P22" si="7">+L20-L21</f>
        <v>0</v>
      </c>
      <c r="M22" s="4">
        <f t="shared" si="7"/>
        <v>35512</v>
      </c>
      <c r="N22" s="4">
        <f t="shared" si="7"/>
        <v>30404</v>
      </c>
      <c r="O22" s="4">
        <f t="shared" si="7"/>
        <v>32318</v>
      </c>
      <c r="P22" s="4">
        <f t="shared" si="7"/>
        <v>39028</v>
      </c>
      <c r="Q22" s="4">
        <f>+Q20-Q21</f>
        <v>44032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2:80" x14ac:dyDescent="0.2">
      <c r="B23" s="2" t="s">
        <v>45</v>
      </c>
      <c r="C23" s="4">
        <v>821</v>
      </c>
      <c r="D23" s="3">
        <f t="shared" si="2"/>
        <v>1307</v>
      </c>
      <c r="E23" s="4">
        <v>637</v>
      </c>
      <c r="F23" s="4">
        <f t="shared" si="3"/>
        <v>1068</v>
      </c>
      <c r="G23" s="4">
        <v>809</v>
      </c>
      <c r="H23" s="4">
        <f t="shared" si="4"/>
        <v>1599</v>
      </c>
      <c r="I23" s="4">
        <v>1315</v>
      </c>
      <c r="J23" s="4"/>
      <c r="K23" s="4"/>
      <c r="L23" s="4"/>
      <c r="M23" s="4"/>
      <c r="N23" s="4">
        <v>1266</v>
      </c>
      <c r="O23" s="4">
        <v>2128</v>
      </c>
      <c r="P23" s="4">
        <v>1705</v>
      </c>
      <c r="Q23" s="4">
        <v>2408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2:80" x14ac:dyDescent="0.2">
      <c r="B24" s="2" t="s">
        <v>46</v>
      </c>
      <c r="C24" s="4">
        <v>9437</v>
      </c>
      <c r="D24" s="3">
        <f t="shared" si="2"/>
        <v>10192</v>
      </c>
      <c r="E24" s="4">
        <v>10074</v>
      </c>
      <c r="F24" s="4">
        <f t="shared" si="3"/>
        <v>11599</v>
      </c>
      <c r="G24" s="4">
        <v>11796</v>
      </c>
      <c r="H24" s="4">
        <f t="shared" si="4"/>
        <v>13851</v>
      </c>
      <c r="I24" s="4">
        <v>13272</v>
      </c>
      <c r="J24" s="4"/>
      <c r="K24" s="4"/>
      <c r="L24" s="4"/>
      <c r="M24" s="4"/>
      <c r="N24" s="4">
        <v>17753</v>
      </c>
      <c r="O24" s="4">
        <v>19629</v>
      </c>
      <c r="P24" s="4">
        <v>21673</v>
      </c>
      <c r="Q24" s="4">
        <v>25647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2:80" x14ac:dyDescent="0.2">
      <c r="B25" s="2" t="s">
        <v>47</v>
      </c>
      <c r="C25" s="4">
        <v>1701</v>
      </c>
      <c r="D25" s="3">
        <f t="shared" si="2"/>
        <v>1886</v>
      </c>
      <c r="E25" s="4">
        <v>1695</v>
      </c>
      <c r="F25" s="4">
        <f t="shared" si="3"/>
        <v>1998</v>
      </c>
      <c r="G25" s="4">
        <v>1971</v>
      </c>
      <c r="H25" s="4">
        <f t="shared" si="4"/>
        <v>2227</v>
      </c>
      <c r="I25" s="4">
        <v>2337</v>
      </c>
      <c r="J25" s="4"/>
      <c r="K25" s="4"/>
      <c r="L25" s="4"/>
      <c r="M25" s="4"/>
      <c r="N25" s="4">
        <v>2928</v>
      </c>
      <c r="O25" s="4">
        <v>3587</v>
      </c>
      <c r="P25" s="4">
        <v>3693</v>
      </c>
      <c r="Q25" s="4">
        <v>4198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2:80" x14ac:dyDescent="0.2">
      <c r="B26" s="2" t="s">
        <v>48</v>
      </c>
      <c r="C26" s="4">
        <f t="shared" ref="C26:F26" si="8">+C22+C23-SUM(C24:C25)</f>
        <v>5792</v>
      </c>
      <c r="D26" s="4">
        <f t="shared" si="8"/>
        <v>5438</v>
      </c>
      <c r="E26" s="4">
        <f t="shared" si="8"/>
        <v>7623</v>
      </c>
      <c r="F26" s="4">
        <f t="shared" si="8"/>
        <v>7744</v>
      </c>
      <c r="G26" s="4">
        <f>+G22+G23-SUM(G24:G25)</f>
        <v>8660</v>
      </c>
      <c r="H26" s="4">
        <f t="shared" ref="H26:Q26" si="9">+H22+H23-SUM(H24:H25)</f>
        <v>7935</v>
      </c>
      <c r="I26" s="4">
        <f t="shared" si="9"/>
        <v>10131</v>
      </c>
      <c r="J26" s="4"/>
      <c r="K26" s="4"/>
      <c r="L26" s="4">
        <f t="shared" si="9"/>
        <v>0</v>
      </c>
      <c r="M26" s="4">
        <f t="shared" si="9"/>
        <v>35512</v>
      </c>
      <c r="N26" s="4">
        <f t="shared" si="9"/>
        <v>10989</v>
      </c>
      <c r="O26" s="4">
        <f t="shared" si="9"/>
        <v>11230</v>
      </c>
      <c r="P26" s="4">
        <f t="shared" si="9"/>
        <v>15367</v>
      </c>
      <c r="Q26" s="4">
        <f t="shared" si="9"/>
        <v>16595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2:80" x14ac:dyDescent="0.2">
      <c r="B27" s="2" t="s">
        <v>49</v>
      </c>
      <c r="C27" s="4">
        <v>-22</v>
      </c>
      <c r="D27" s="3">
        <f t="shared" si="2"/>
        <v>119</v>
      </c>
      <c r="E27" s="4">
        <v>356</v>
      </c>
      <c r="F27" s="4">
        <f t="shared" si="3"/>
        <v>635</v>
      </c>
      <c r="G27" s="4">
        <v>710</v>
      </c>
      <c r="H27" s="4">
        <f t="shared" si="4"/>
        <v>678</v>
      </c>
      <c r="I27" s="4">
        <v>596</v>
      </c>
      <c r="J27" s="4"/>
      <c r="K27" s="4"/>
      <c r="L27" s="4"/>
      <c r="M27" s="4"/>
      <c r="N27" s="4">
        <v>332</v>
      </c>
      <c r="O27" s="4">
        <v>97</v>
      </c>
      <c r="P27" s="4">
        <v>991</v>
      </c>
      <c r="Q27" s="4">
        <v>1388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2:80" x14ac:dyDescent="0.2">
      <c r="B28" s="2" t="s">
        <v>50</v>
      </c>
      <c r="C28" s="4">
        <v>-178</v>
      </c>
      <c r="D28" s="3">
        <f t="shared" si="2"/>
        <v>206</v>
      </c>
      <c r="E28" s="4">
        <v>-516</v>
      </c>
      <c r="F28" s="4">
        <f t="shared" si="3"/>
        <v>-202</v>
      </c>
      <c r="G28" s="4">
        <v>-19</v>
      </c>
      <c r="H28" s="4">
        <f t="shared" si="4"/>
        <v>217</v>
      </c>
      <c r="I28" s="4">
        <v>434</v>
      </c>
      <c r="J28" s="4"/>
      <c r="K28" s="4"/>
      <c r="L28" s="4"/>
      <c r="M28" s="4"/>
      <c r="N28" s="4">
        <v>-81</v>
      </c>
      <c r="O28" s="4">
        <v>28</v>
      </c>
      <c r="P28" s="4">
        <v>-718</v>
      </c>
      <c r="Q28" s="4">
        <v>198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2:80" x14ac:dyDescent="0.2">
      <c r="B29" s="2" t="s">
        <v>51</v>
      </c>
      <c r="C29" s="4">
        <v>0</v>
      </c>
      <c r="D29" s="3">
        <f t="shared" si="2"/>
        <v>0</v>
      </c>
      <c r="E29" s="4">
        <v>0</v>
      </c>
      <c r="F29" s="4">
        <f t="shared" si="3"/>
        <v>0</v>
      </c>
      <c r="G29" s="4">
        <v>1579</v>
      </c>
      <c r="H29" s="4">
        <f t="shared" si="4"/>
        <v>2124</v>
      </c>
      <c r="I29" s="4">
        <v>0</v>
      </c>
      <c r="J29" s="4"/>
      <c r="K29" s="4"/>
      <c r="L29" s="4"/>
      <c r="M29" s="4"/>
      <c r="N29" s="4">
        <v>0</v>
      </c>
      <c r="O29" s="4">
        <v>0</v>
      </c>
      <c r="P29" s="4">
        <v>0</v>
      </c>
      <c r="Q29" s="4">
        <f>1579+2090+34</f>
        <v>3703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2:80" x14ac:dyDescent="0.2">
      <c r="B30" s="2" t="s">
        <v>52</v>
      </c>
      <c r="C30" s="4">
        <f t="shared" ref="C30:F30" si="10">+C26+SUM(C27:C29)</f>
        <v>5592</v>
      </c>
      <c r="D30" s="4">
        <f t="shared" si="10"/>
        <v>5763</v>
      </c>
      <c r="E30" s="4">
        <f t="shared" si="10"/>
        <v>7463</v>
      </c>
      <c r="F30" s="4">
        <f t="shared" si="10"/>
        <v>8177</v>
      </c>
      <c r="G30" s="4">
        <f>+G26+SUM(G27:G29)</f>
        <v>10930</v>
      </c>
      <c r="H30" s="4">
        <f t="shared" ref="H30:Q30" si="11">+H26+SUM(H27:H29)</f>
        <v>10954</v>
      </c>
      <c r="I30" s="4">
        <f t="shared" si="11"/>
        <v>11161</v>
      </c>
      <c r="J30" s="4"/>
      <c r="K30" s="4"/>
      <c r="L30" s="4">
        <f t="shared" si="11"/>
        <v>0</v>
      </c>
      <c r="M30" s="4">
        <f t="shared" si="11"/>
        <v>35512</v>
      </c>
      <c r="N30" s="4">
        <f t="shared" si="11"/>
        <v>11240</v>
      </c>
      <c r="O30" s="4">
        <f t="shared" si="11"/>
        <v>11355</v>
      </c>
      <c r="P30" s="4">
        <f t="shared" si="11"/>
        <v>15640</v>
      </c>
      <c r="Q30" s="4">
        <f t="shared" si="11"/>
        <v>21884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2:80" x14ac:dyDescent="0.2">
      <c r="B31" s="2" t="s">
        <v>53</v>
      </c>
      <c r="C31" s="4">
        <v>1642</v>
      </c>
      <c r="D31" s="3">
        <f t="shared" si="2"/>
        <v>1468</v>
      </c>
      <c r="E31" s="4">
        <v>2169</v>
      </c>
      <c r="F31" s="4">
        <f t="shared" si="3"/>
        <v>2194</v>
      </c>
      <c r="G31" s="4">
        <v>2511</v>
      </c>
      <c r="H31" s="4">
        <f t="shared" si="4"/>
        <v>2384</v>
      </c>
      <c r="I31" s="4">
        <v>3050</v>
      </c>
      <c r="J31" s="4"/>
      <c r="K31" s="4"/>
      <c r="L31" s="4"/>
      <c r="M31" s="4"/>
      <c r="N31" s="4">
        <v>3021</v>
      </c>
      <c r="O31" s="4">
        <v>3110</v>
      </c>
      <c r="P31" s="4">
        <v>4363</v>
      </c>
      <c r="Q31" s="4">
        <v>4895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2:80" x14ac:dyDescent="0.2">
      <c r="B32" s="2" t="s">
        <v>54</v>
      </c>
      <c r="C32" s="4">
        <f t="shared" ref="C32:F32" si="12">+C30-C31</f>
        <v>3950</v>
      </c>
      <c r="D32" s="4">
        <f t="shared" si="12"/>
        <v>4295</v>
      </c>
      <c r="E32" s="4">
        <f t="shared" si="12"/>
        <v>5294</v>
      </c>
      <c r="F32" s="4">
        <f t="shared" si="12"/>
        <v>5983</v>
      </c>
      <c r="G32" s="4">
        <f>+G30-G31</f>
        <v>8419</v>
      </c>
      <c r="H32" s="4">
        <f t="shared" ref="H32:I32" si="13">+H30-H31</f>
        <v>8570</v>
      </c>
      <c r="I32" s="4">
        <f t="shared" si="13"/>
        <v>8111</v>
      </c>
      <c r="J32" s="4"/>
      <c r="K32" s="4"/>
      <c r="L32" s="4">
        <f t="shared" ref="L32:P32" si="14">+L30-L31</f>
        <v>0</v>
      </c>
      <c r="M32" s="4">
        <f t="shared" si="14"/>
        <v>35512</v>
      </c>
      <c r="N32" s="4">
        <f t="shared" si="14"/>
        <v>8219</v>
      </c>
      <c r="O32" s="4">
        <f t="shared" si="14"/>
        <v>8245</v>
      </c>
      <c r="P32" s="4">
        <f t="shared" si="14"/>
        <v>11277</v>
      </c>
      <c r="Q32" s="4">
        <f>+Q30-Q31</f>
        <v>16989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2:80" x14ac:dyDescent="0.2">
      <c r="B33" s="2" t="s">
        <v>55</v>
      </c>
      <c r="C33" s="4">
        <v>362</v>
      </c>
      <c r="D33" s="3">
        <f t="shared" si="2"/>
        <v>293</v>
      </c>
      <c r="E33" s="4">
        <v>546</v>
      </c>
      <c r="F33" s="4">
        <f t="shared" si="3"/>
        <v>495</v>
      </c>
      <c r="G33" s="4">
        <v>698</v>
      </c>
      <c r="H33" s="4">
        <f t="shared" si="4"/>
        <v>695</v>
      </c>
      <c r="I33" s="4">
        <v>1080</v>
      </c>
      <c r="J33" s="4"/>
      <c r="K33" s="4"/>
      <c r="L33" s="4"/>
      <c r="M33" s="4"/>
      <c r="N33" s="4">
        <v>499</v>
      </c>
      <c r="O33" s="4">
        <v>655</v>
      </c>
      <c r="P33" s="4">
        <v>1041</v>
      </c>
      <c r="Q33" s="4">
        <v>1393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2:80" x14ac:dyDescent="0.2">
      <c r="B34" s="2" t="s">
        <v>56</v>
      </c>
      <c r="C34" s="4">
        <f t="shared" ref="C34:F34" si="15">+C32-C33</f>
        <v>3588</v>
      </c>
      <c r="D34" s="4">
        <f t="shared" si="15"/>
        <v>4002</v>
      </c>
      <c r="E34" s="4">
        <f t="shared" si="15"/>
        <v>4748</v>
      </c>
      <c r="F34" s="4">
        <f t="shared" si="15"/>
        <v>5488</v>
      </c>
      <c r="G34" s="4">
        <f>+G32-G33</f>
        <v>7721</v>
      </c>
      <c r="H34" s="4">
        <f t="shared" ref="H34:I34" si="16">+H32-H33</f>
        <v>7875</v>
      </c>
      <c r="I34" s="4">
        <f t="shared" si="16"/>
        <v>7031</v>
      </c>
      <c r="J34" s="4"/>
      <c r="K34" s="4"/>
      <c r="L34" s="4">
        <f t="shared" ref="L34:P34" si="17">+L32-L33</f>
        <v>0</v>
      </c>
      <c r="M34" s="4">
        <f t="shared" si="17"/>
        <v>35512</v>
      </c>
      <c r="N34" s="4">
        <f t="shared" si="17"/>
        <v>7720</v>
      </c>
      <c r="O34" s="4">
        <f t="shared" si="17"/>
        <v>7590</v>
      </c>
      <c r="P34" s="4">
        <f t="shared" si="17"/>
        <v>10236</v>
      </c>
      <c r="Q34" s="4">
        <f>+Q32-Q33</f>
        <v>15596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2:80" x14ac:dyDescent="0.2"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2:80" x14ac:dyDescent="0.2">
      <c r="B36" s="2" t="s">
        <v>57</v>
      </c>
      <c r="C36" s="26">
        <f t="shared" ref="C36:D36" si="18">+C34/C37</f>
        <v>1.3330291787752626</v>
      </c>
      <c r="D36" s="26">
        <f t="shared" si="18"/>
        <v>1.4864901004662274</v>
      </c>
      <c r="E36" s="26">
        <f>+E34/E37</f>
        <v>1.7353820197902265</v>
      </c>
      <c r="F36" s="26">
        <f t="shared" ref="F36:I36" si="19">+F34/F37</f>
        <v>1.9778394050624473</v>
      </c>
      <c r="G36" s="26">
        <f t="shared" si="19"/>
        <v>2.7461456684273626</v>
      </c>
      <c r="H36" s="26">
        <f t="shared" si="19"/>
        <v>2.8041107016614935</v>
      </c>
      <c r="I36" s="26">
        <f t="shared" si="19"/>
        <v>2.5281563480060609</v>
      </c>
      <c r="J36" s="26"/>
      <c r="K36" s="4"/>
      <c r="L36" s="26" t="e">
        <f t="shared" ref="L36:P36" si="20">+L34/L37</f>
        <v>#DIV/0!</v>
      </c>
      <c r="M36" s="26" t="e">
        <f t="shared" si="20"/>
        <v>#DIV/0!</v>
      </c>
      <c r="N36" s="26">
        <f t="shared" si="20"/>
        <v>2.8695321844796968</v>
      </c>
      <c r="O36" s="26">
        <f t="shared" si="20"/>
        <v>2.8192053629531899</v>
      </c>
      <c r="P36" s="26">
        <f t="shared" si="20"/>
        <v>3.6889876367017513</v>
      </c>
      <c r="Q36" s="26">
        <f>+Q34/Q37</f>
        <v>5.5533854607127182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2:80" x14ac:dyDescent="0.2">
      <c r="B37" s="2" t="s">
        <v>1</v>
      </c>
      <c r="C37" s="3">
        <v>2691.614</v>
      </c>
      <c r="D37" s="3">
        <f>+O37</f>
        <v>2692.248</v>
      </c>
      <c r="E37" s="4">
        <v>2735.9969999999998</v>
      </c>
      <c r="F37" s="4">
        <f>+P37</f>
        <v>2774.7449999999999</v>
      </c>
      <c r="G37" s="4">
        <v>2811.5770000000002</v>
      </c>
      <c r="H37" s="4">
        <f>+Q37</f>
        <v>2808.377</v>
      </c>
      <c r="I37" s="4">
        <v>2781.078</v>
      </c>
      <c r="J37" s="4"/>
      <c r="K37" s="4"/>
      <c r="L37" s="4"/>
      <c r="M37" s="4"/>
      <c r="N37" s="4">
        <v>2690.3339999999998</v>
      </c>
      <c r="O37" s="4">
        <v>2692.248</v>
      </c>
      <c r="P37" s="4">
        <v>2774.7449999999999</v>
      </c>
      <c r="Q37" s="4">
        <v>2808.377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2:80" x14ac:dyDescent="0.2"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2:80" x14ac:dyDescent="0.2">
      <c r="B39" s="2" t="s">
        <v>58</v>
      </c>
      <c r="C39" s="3"/>
      <c r="D39" s="3"/>
      <c r="E39" s="27">
        <f>+E9/C9-1</f>
        <v>2.927713964936518E-2</v>
      </c>
      <c r="F39" s="27">
        <f>+F9/D9-1</f>
        <v>1.8008208392662706E-2</v>
      </c>
      <c r="G39" s="27">
        <f>+G9/E9-1</f>
        <v>2.7185769424399986E-2</v>
      </c>
      <c r="H39" s="27">
        <f>+H9/F9-1</f>
        <v>2.3778180023037665E-2</v>
      </c>
      <c r="I39" s="27">
        <f>+I9/G9-1</f>
        <v>1.7235745793171109E-2</v>
      </c>
      <c r="J39" s="27"/>
      <c r="K39" s="4"/>
      <c r="L39" s="4"/>
      <c r="M39" s="27" t="e">
        <f>+M9/L9-1</f>
        <v>#DIV/0!</v>
      </c>
      <c r="N39" s="27" t="e">
        <f>+N9/M9-1</f>
        <v>#DIV/0!</v>
      </c>
      <c r="O39" s="27">
        <f>+O9/N9-1</f>
        <v>1.2294386976428706E-2</v>
      </c>
      <c r="P39" s="27">
        <f>+P9/O9-1</f>
        <v>1.8008208392662706E-2</v>
      </c>
      <c r="Q39" s="27">
        <f>+Q9/P9-1</f>
        <v>1.991114036531183E-2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2:80" x14ac:dyDescent="0.2">
      <c r="B40" s="2" t="s">
        <v>59</v>
      </c>
      <c r="C40" s="3"/>
      <c r="D40" s="3"/>
      <c r="E40" s="27">
        <f t="shared" ref="E40:F49" si="21">+E11/C11-1</f>
        <v>0.11664116641166422</v>
      </c>
      <c r="F40" s="27">
        <f t="shared" si="21"/>
        <v>0.13776408450704225</v>
      </c>
      <c r="G40" s="27">
        <f>+G11/E11-1</f>
        <v>0.17957604578060771</v>
      </c>
      <c r="H40" s="27">
        <f t="shared" ref="H40:I49" si="22">+H11/F11-1</f>
        <v>0.12704061895551266</v>
      </c>
      <c r="I40" s="27">
        <f t="shared" si="22"/>
        <v>0.11991800478305437</v>
      </c>
      <c r="J40" s="27"/>
      <c r="K40" s="4"/>
      <c r="L40" s="4"/>
      <c r="M40" s="27" t="e">
        <f t="shared" ref="M40:P49" si="23">+M11/L11-1</f>
        <v>#DIV/0!</v>
      </c>
      <c r="N40" s="27" t="e">
        <f t="shared" si="23"/>
        <v>#DIV/0!</v>
      </c>
      <c r="O40" s="27">
        <f t="shared" si="23"/>
        <v>0.17409478029155134</v>
      </c>
      <c r="P40" s="27">
        <f t="shared" si="23"/>
        <v>0.12731965644608612</v>
      </c>
      <c r="Q40" s="27">
        <f>+Q11/P11-1</f>
        <v>0.15277119848413068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2:80" x14ac:dyDescent="0.2">
      <c r="B41" s="2" t="s">
        <v>60</v>
      </c>
      <c r="C41" s="3"/>
      <c r="D41" s="3"/>
      <c r="E41" s="27">
        <f t="shared" si="21"/>
        <v>0.16222570532915359</v>
      </c>
      <c r="F41" s="27">
        <f t="shared" si="21"/>
        <v>0.21095112029444052</v>
      </c>
      <c r="G41" s="27">
        <f t="shared" ref="G41:G49" si="24">+G12/E12-1</f>
        <v>0.1084411205786795</v>
      </c>
      <c r="H41" s="27">
        <f t="shared" si="22"/>
        <v>0.13591767089687523</v>
      </c>
      <c r="I41" s="27">
        <f t="shared" si="22"/>
        <v>0.15507134166574499</v>
      </c>
      <c r="J41" s="27"/>
      <c r="K41" s="4"/>
      <c r="L41" s="4"/>
      <c r="M41" s="27" t="e">
        <f t="shared" si="23"/>
        <v>#DIV/0!</v>
      </c>
      <c r="N41" s="27" t="e">
        <f t="shared" si="23"/>
        <v>#DIV/0!</v>
      </c>
      <c r="O41" s="27">
        <f t="shared" si="23"/>
        <v>3.111902766135799E-2</v>
      </c>
      <c r="P41" s="27">
        <f t="shared" si="23"/>
        <v>0.18778579412661323</v>
      </c>
      <c r="Q41" s="27">
        <f t="shared" ref="Q41:Q49" si="25">+Q12/P12-1</f>
        <v>0.12313571163772208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2:80" x14ac:dyDescent="0.2">
      <c r="B42" s="2" t="s">
        <v>61</v>
      </c>
      <c r="C42" s="3"/>
      <c r="D42" s="3"/>
      <c r="E42" s="27">
        <f t="shared" si="21"/>
        <v>0.13080684596577008</v>
      </c>
      <c r="F42" s="27">
        <f t="shared" si="21"/>
        <v>0.23003575685339683</v>
      </c>
      <c r="G42" s="27">
        <f t="shared" si="24"/>
        <v>0.10054054054054062</v>
      </c>
      <c r="H42" s="27">
        <f t="shared" si="22"/>
        <v>0.18313953488372103</v>
      </c>
      <c r="I42" s="27">
        <f t="shared" si="22"/>
        <v>0.24557956777996082</v>
      </c>
      <c r="J42" s="27"/>
      <c r="K42" s="4"/>
      <c r="L42" s="4"/>
      <c r="M42" s="27" t="e">
        <f t="shared" si="23"/>
        <v>#DIV/0!</v>
      </c>
      <c r="N42" s="27" t="e">
        <f t="shared" si="23"/>
        <v>#DIV/0!</v>
      </c>
      <c r="O42" s="27">
        <f t="shared" si="23"/>
        <v>6.4226075786769421E-2</v>
      </c>
      <c r="P42" s="27">
        <f t="shared" si="23"/>
        <v>0.18105009052504517</v>
      </c>
      <c r="Q42" s="27">
        <f t="shared" si="25"/>
        <v>0.14409810935104761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2:80" x14ac:dyDescent="0.2">
      <c r="B43" s="2" t="s">
        <v>62</v>
      </c>
      <c r="C43" s="3"/>
      <c r="D43" s="3"/>
      <c r="E43" s="27">
        <f t="shared" si="21"/>
        <v>6.062874251497008E-2</v>
      </c>
      <c r="F43" s="27">
        <f t="shared" si="21"/>
        <v>0.12344217781800459</v>
      </c>
      <c r="G43" s="27">
        <f t="shared" si="24"/>
        <v>0.13458009880028232</v>
      </c>
      <c r="H43" s="27">
        <f t="shared" si="22"/>
        <v>8.1122954883490417E-2</v>
      </c>
      <c r="I43" s="27">
        <f t="shared" si="22"/>
        <v>5.4301175592461171E-2</v>
      </c>
      <c r="J43" s="27"/>
      <c r="K43" s="4"/>
      <c r="L43" s="4"/>
      <c r="M43" s="27" t="e">
        <f t="shared" si="23"/>
        <v>#DIV/0!</v>
      </c>
      <c r="N43" s="27" t="e">
        <f t="shared" si="23"/>
        <v>#DIV/0!</v>
      </c>
      <c r="O43" s="27">
        <f t="shared" si="23"/>
        <v>0.15454772613693146</v>
      </c>
      <c r="P43" s="27">
        <f t="shared" si="23"/>
        <v>9.3171734660751016E-2</v>
      </c>
      <c r="Q43" s="27">
        <f t="shared" si="25"/>
        <v>0.1061176004751534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2:80" x14ac:dyDescent="0.2">
      <c r="B44" s="2" t="s">
        <v>63</v>
      </c>
      <c r="C44" s="3"/>
      <c r="D44" s="3"/>
      <c r="E44" s="27">
        <f t="shared" si="21"/>
        <v>0.134731372367078</v>
      </c>
      <c r="F44" s="27">
        <f t="shared" si="21"/>
        <v>0.19802717290154481</v>
      </c>
      <c r="G44" s="27">
        <f t="shared" si="24"/>
        <v>6.7626134598086418E-2</v>
      </c>
      <c r="H44" s="27">
        <f t="shared" si="22"/>
        <v>5.4062451452540072E-2</v>
      </c>
      <c r="I44" s="27">
        <f t="shared" si="22"/>
        <v>8.6243872549019551E-2</v>
      </c>
      <c r="J44" s="27"/>
      <c r="K44" s="4"/>
      <c r="L44" s="4"/>
      <c r="M44" s="27" t="e">
        <f t="shared" si="23"/>
        <v>#DIV/0!</v>
      </c>
      <c r="N44" s="27" t="e">
        <f t="shared" si="23"/>
        <v>#DIV/0!</v>
      </c>
      <c r="O44" s="27">
        <f t="shared" si="23"/>
        <v>-1.3701768857116714E-2</v>
      </c>
      <c r="P44" s="27">
        <f t="shared" si="23"/>
        <v>0.16633368954142091</v>
      </c>
      <c r="Q44" s="27">
        <f t="shared" si="25"/>
        <v>6.0670039437517476E-2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2:80" x14ac:dyDescent="0.2">
      <c r="B45" s="2" t="s">
        <v>64</v>
      </c>
      <c r="C45" s="3"/>
      <c r="D45" s="3"/>
      <c r="E45" s="27">
        <f t="shared" si="21"/>
        <v>0.775711159737418</v>
      </c>
      <c r="F45" s="27">
        <f t="shared" si="21"/>
        <v>0.43616608459448969</v>
      </c>
      <c r="G45" s="27">
        <f t="shared" si="24"/>
        <v>0.41774491682070236</v>
      </c>
      <c r="H45" s="27">
        <f t="shared" si="22"/>
        <v>0.64171845447176445</v>
      </c>
      <c r="I45" s="27">
        <f t="shared" si="22"/>
        <v>0.61060408518035647</v>
      </c>
      <c r="J45" s="27"/>
      <c r="K45" s="4"/>
      <c r="L45" s="4"/>
      <c r="M45" s="27" t="e">
        <f t="shared" si="23"/>
        <v>#DIV/0!</v>
      </c>
      <c r="N45" s="27" t="e">
        <f t="shared" si="23"/>
        <v>#DIV/0!</v>
      </c>
      <c r="O45" s="27">
        <f t="shared" si="23"/>
        <v>0.26073268460217514</v>
      </c>
      <c r="P45" s="27">
        <f t="shared" si="23"/>
        <v>0.57707150964812715</v>
      </c>
      <c r="Q45" s="27">
        <f t="shared" si="25"/>
        <v>0.53706635957967475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2:80" x14ac:dyDescent="0.2">
      <c r="B46" s="2" t="s">
        <v>65</v>
      </c>
      <c r="C46" s="3"/>
      <c r="D46" s="3"/>
      <c r="E46" s="27">
        <f t="shared" si="21"/>
        <v>0.21762048192771077</v>
      </c>
      <c r="F46" s="27">
        <f t="shared" si="21"/>
        <v>0.26578685965659155</v>
      </c>
      <c r="G46" s="27">
        <f t="shared" si="24"/>
        <v>0.10538033395176249</v>
      </c>
      <c r="H46" s="27">
        <f t="shared" si="22"/>
        <v>4.2713004484304928E-2</v>
      </c>
      <c r="I46" s="27">
        <f t="shared" si="22"/>
        <v>5.3261720935436907E-2</v>
      </c>
      <c r="J46" s="27"/>
      <c r="K46" s="4"/>
      <c r="L46" s="4"/>
      <c r="M46" s="27" t="e">
        <f t="shared" si="23"/>
        <v>#DIV/0!</v>
      </c>
      <c r="N46" s="27" t="e">
        <f t="shared" si="23"/>
        <v>#DIV/0!</v>
      </c>
      <c r="O46" s="27">
        <f t="shared" si="23"/>
        <v>0.60007014262333414</v>
      </c>
      <c r="P46" s="27">
        <f t="shared" si="23"/>
        <v>0.24241981442244476</v>
      </c>
      <c r="Q46" s="27">
        <f t="shared" si="25"/>
        <v>7.2508085857100779E-2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2:80" x14ac:dyDescent="0.2">
      <c r="B47" s="2" t="s">
        <v>66</v>
      </c>
      <c r="C47" s="3"/>
      <c r="D47" s="3"/>
      <c r="E47" s="27">
        <f t="shared" si="21"/>
        <v>1.4445173998686833E-2</v>
      </c>
      <c r="F47" s="27">
        <f t="shared" si="21"/>
        <v>0.28919182083739048</v>
      </c>
      <c r="G47" s="27">
        <f t="shared" si="24"/>
        <v>0.20107874865156417</v>
      </c>
      <c r="H47" s="27">
        <f t="shared" si="22"/>
        <v>0.2118580060422961</v>
      </c>
      <c r="I47" s="27">
        <f t="shared" si="22"/>
        <v>0.10131129872462719</v>
      </c>
      <c r="J47" s="27"/>
      <c r="K47" s="4"/>
      <c r="L47" s="4"/>
      <c r="M47" s="27" t="e">
        <f t="shared" si="23"/>
        <v>#DIV/0!</v>
      </c>
      <c r="N47" s="27" t="e">
        <f t="shared" si="23"/>
        <v>#DIV/0!</v>
      </c>
      <c r="O47" s="27">
        <f t="shared" si="23"/>
        <v>5.5467704658800576E-2</v>
      </c>
      <c r="P47" s="27">
        <f t="shared" si="23"/>
        <v>0.14451999539011173</v>
      </c>
      <c r="Q47" s="27">
        <f t="shared" si="25"/>
        <v>0.2068271070385661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2:80" x14ac:dyDescent="0.2">
      <c r="B48" s="2" t="s">
        <v>67</v>
      </c>
      <c r="C48" s="3"/>
      <c r="D48" s="3"/>
      <c r="E48" s="27">
        <f t="shared" si="21"/>
        <v>-0.32589493258949331</v>
      </c>
      <c r="F48" s="27">
        <f t="shared" si="21"/>
        <v>-0.13043478260869568</v>
      </c>
      <c r="G48" s="27">
        <f t="shared" si="24"/>
        <v>8.4827586206896566E-2</v>
      </c>
      <c r="H48" s="27">
        <f t="shared" si="22"/>
        <v>-0.1010416666666667</v>
      </c>
      <c r="I48" s="27">
        <f t="shared" si="22"/>
        <v>-0.10616656071201525</v>
      </c>
      <c r="J48" s="27"/>
      <c r="K48" s="4"/>
      <c r="L48" s="4"/>
      <c r="M48" s="27" t="e">
        <f t="shared" si="23"/>
        <v>#DIV/0!</v>
      </c>
      <c r="N48" s="27" t="e">
        <f t="shared" si="23"/>
        <v>#DIV/0!</v>
      </c>
      <c r="O48" s="27">
        <f t="shared" si="23"/>
        <v>-0.39767859610335776</v>
      </c>
      <c r="P48" s="27">
        <f t="shared" si="23"/>
        <v>-0.22688690066529016</v>
      </c>
      <c r="Q48" s="27">
        <f t="shared" si="25"/>
        <v>-2.1068249258160199E-2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2:80" s="1" customFormat="1" x14ac:dyDescent="0.2">
      <c r="B49" s="1" t="s">
        <v>68</v>
      </c>
      <c r="C49" s="24"/>
      <c r="D49" s="24"/>
      <c r="E49" s="28">
        <f t="shared" si="21"/>
        <v>0.14172925091469279</v>
      </c>
      <c r="F49" s="28">
        <f t="shared" si="21"/>
        <v>0.18149967492595542</v>
      </c>
      <c r="G49" s="28">
        <f t="shared" si="24"/>
        <v>0.13796593017372238</v>
      </c>
      <c r="H49" s="28">
        <f t="shared" si="22"/>
        <v>0.13389991134480761</v>
      </c>
      <c r="I49" s="28">
        <f t="shared" si="22"/>
        <v>0.14255224544241885</v>
      </c>
      <c r="J49" s="28"/>
      <c r="K49" s="25"/>
      <c r="L49" s="25"/>
      <c r="M49" s="28" t="e">
        <f t="shared" si="23"/>
        <v>#DIV/0!</v>
      </c>
      <c r="N49" s="28">
        <f t="shared" si="23"/>
        <v>0.38905158819553964</v>
      </c>
      <c r="O49" s="28">
        <f t="shared" si="23"/>
        <v>8.7637852740836797E-2</v>
      </c>
      <c r="P49" s="28">
        <f t="shared" si="23"/>
        <v>0.16225233453244114</v>
      </c>
      <c r="Q49" s="28">
        <f t="shared" si="25"/>
        <v>0.13583295913785354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</row>
    <row r="50" spans="2:80" x14ac:dyDescent="0.2">
      <c r="B50" s="2" t="s">
        <v>69</v>
      </c>
      <c r="C50" s="27">
        <f t="shared" ref="C50:F50" si="26">+C22/C20</f>
        <v>0.62041209320238788</v>
      </c>
      <c r="D50" s="27">
        <f t="shared" si="26"/>
        <v>0.58545835440294736</v>
      </c>
      <c r="E50" s="27">
        <f t="shared" si="26"/>
        <v>0.63265306122448983</v>
      </c>
      <c r="F50" s="27">
        <f t="shared" si="26"/>
        <v>0.61976093668796428</v>
      </c>
      <c r="G50" s="27">
        <f>+G22/G20</f>
        <v>0.6408181413961761</v>
      </c>
      <c r="H50" s="27">
        <f t="shared" ref="H50:I50" si="27">+H22/H20</f>
        <v>0.60429753848642531</v>
      </c>
      <c r="I50" s="27">
        <f t="shared" si="27"/>
        <v>0.63369136571191365</v>
      </c>
      <c r="J50" s="27"/>
      <c r="K50" s="4"/>
      <c r="L50" s="4"/>
      <c r="M50" s="27">
        <f t="shared" ref="M50:P50" si="28">+M22/M20</f>
        <v>1</v>
      </c>
      <c r="N50" s="27">
        <f t="shared" si="28"/>
        <v>0.61636393123580924</v>
      </c>
      <c r="O50" s="27">
        <f t="shared" si="28"/>
        <v>0.6023746062515144</v>
      </c>
      <c r="P50" s="27">
        <f t="shared" si="28"/>
        <v>0.62589005067675929</v>
      </c>
      <c r="Q50" s="27">
        <f t="shared" ref="Q50" si="29">+Q22/Q20</f>
        <v>0.62169259876316607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2:80" x14ac:dyDescent="0.2">
      <c r="B51" s="2" t="s">
        <v>70</v>
      </c>
      <c r="C51" s="27">
        <f t="shared" ref="C51:F51" si="30">+C26/C20</f>
        <v>0.22306951665703831</v>
      </c>
      <c r="D51" s="27">
        <f t="shared" si="30"/>
        <v>0.19641696164126274</v>
      </c>
      <c r="E51" s="27">
        <f t="shared" si="30"/>
        <v>0.25714285714285712</v>
      </c>
      <c r="F51" s="27">
        <f t="shared" si="30"/>
        <v>0.23673993457858214</v>
      </c>
      <c r="G51" s="27">
        <f>+G26/G20</f>
        <v>0.25670668445234918</v>
      </c>
      <c r="H51" s="27">
        <f t="shared" ref="H51:I51" si="31">+H26/H20</f>
        <v>0.21393329918309023</v>
      </c>
      <c r="I51" s="27">
        <f t="shared" si="31"/>
        <v>0.26284246575342468</v>
      </c>
      <c r="J51" s="27"/>
      <c r="K51" s="4"/>
      <c r="L51" s="4"/>
      <c r="M51" s="27">
        <f t="shared" ref="M51:P51" si="32">+M26/M20</f>
        <v>1</v>
      </c>
      <c r="N51" s="27">
        <f t="shared" si="32"/>
        <v>0.22277408368472268</v>
      </c>
      <c r="O51" s="27">
        <f t="shared" si="32"/>
        <v>0.2093157629867104</v>
      </c>
      <c r="P51" s="27">
        <f t="shared" si="32"/>
        <v>0.24643979729296298</v>
      </c>
      <c r="Q51" s="27">
        <f t="shared" ref="Q51" si="33">+Q26/Q20</f>
        <v>0.23430661056674101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2:80" x14ac:dyDescent="0.2">
      <c r="B52" s="2" t="s">
        <v>71</v>
      </c>
      <c r="C52" s="27">
        <f t="shared" ref="C52:F52" si="34">+C31/C30</f>
        <v>0.2936337625178827</v>
      </c>
      <c r="D52" s="27">
        <f t="shared" si="34"/>
        <v>0.2547284400485858</v>
      </c>
      <c r="E52" s="27">
        <f t="shared" si="34"/>
        <v>0.29063379338067802</v>
      </c>
      <c r="F52" s="27">
        <f t="shared" si="34"/>
        <v>0.26831356243120946</v>
      </c>
      <c r="G52" s="27">
        <f>+G31/G30</f>
        <v>0.22973467520585544</v>
      </c>
      <c r="H52" s="27">
        <f t="shared" ref="H52:I52" si="35">+H31/H30</f>
        <v>0.21763739273324814</v>
      </c>
      <c r="I52" s="27">
        <f t="shared" si="35"/>
        <v>0.27327300421109219</v>
      </c>
      <c r="J52" s="27"/>
      <c r="K52" s="4"/>
      <c r="L52" s="4"/>
      <c r="M52" s="27">
        <f t="shared" ref="M52:P52" si="36">+M31/M30</f>
        <v>0</v>
      </c>
      <c r="N52" s="27">
        <f t="shared" si="36"/>
        <v>0.26877224199288258</v>
      </c>
      <c r="O52" s="27">
        <f t="shared" si="36"/>
        <v>0.27388815499779834</v>
      </c>
      <c r="P52" s="27">
        <f t="shared" si="36"/>
        <v>0.27896419437340153</v>
      </c>
      <c r="Q52" s="27">
        <f t="shared" ref="Q52" si="37">+Q31/Q30</f>
        <v>0.22367940047523305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2:80" x14ac:dyDescent="0.2"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2:80" x14ac:dyDescent="0.2"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2:80" x14ac:dyDescent="0.2"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2:80" x14ac:dyDescent="0.2"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2:80" x14ac:dyDescent="0.2"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2:80" x14ac:dyDescent="0.2"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2:80" x14ac:dyDescent="0.2"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2:80" x14ac:dyDescent="0.2"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2:80" x14ac:dyDescent="0.2"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2:80" x14ac:dyDescent="0.2"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2:80" x14ac:dyDescent="0.2"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2:80" x14ac:dyDescent="0.2"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3:80" x14ac:dyDescent="0.2"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3:80" x14ac:dyDescent="0.2"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3:80" x14ac:dyDescent="0.2"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3:80" x14ac:dyDescent="0.2"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3:80" x14ac:dyDescent="0.2"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3:80" x14ac:dyDescent="0.2"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3:80" x14ac:dyDescent="0.2"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3:80" x14ac:dyDescent="0.2"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3:80" x14ac:dyDescent="0.2"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3:80" x14ac:dyDescent="0.2"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3:80" x14ac:dyDescent="0.2"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3:80" x14ac:dyDescent="0.2"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3:80" x14ac:dyDescent="0.2"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3:80" x14ac:dyDescent="0.2"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3:80" x14ac:dyDescent="0.2"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3:80" x14ac:dyDescent="0.2"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3:80" x14ac:dyDescent="0.2"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3:80" x14ac:dyDescent="0.2"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3:80" x14ac:dyDescent="0.2"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3:80" x14ac:dyDescent="0.2"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3:80" x14ac:dyDescent="0.2"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3:80" x14ac:dyDescent="0.2"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3:80" x14ac:dyDescent="0.2"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3:80" x14ac:dyDescent="0.2"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3:80" x14ac:dyDescent="0.2"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3:80" x14ac:dyDescent="0.2"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3:80" x14ac:dyDescent="0.2"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3:80" x14ac:dyDescent="0.2"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3:80" x14ac:dyDescent="0.2"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3:80" x14ac:dyDescent="0.2"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3:80" x14ac:dyDescent="0.2"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3:80" x14ac:dyDescent="0.2"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3:80" x14ac:dyDescent="0.2"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3:80" x14ac:dyDescent="0.2"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3:80" x14ac:dyDescent="0.2"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3:80" x14ac:dyDescent="0.2"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3:80" x14ac:dyDescent="0.2"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3:80" x14ac:dyDescent="0.2"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3:80" x14ac:dyDescent="0.2"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3:80" x14ac:dyDescent="0.2"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3:80" x14ac:dyDescent="0.2"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3:80" x14ac:dyDescent="0.2"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3:80" x14ac:dyDescent="0.2"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3:80" x14ac:dyDescent="0.2"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3:80" x14ac:dyDescent="0.2"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3:80" x14ac:dyDescent="0.2"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3:80" x14ac:dyDescent="0.2"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3:80" x14ac:dyDescent="0.2"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3:80" x14ac:dyDescent="0.2"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3:80" x14ac:dyDescent="0.2"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3:80" x14ac:dyDescent="0.2"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3:80" x14ac:dyDescent="0.2"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3:80" x14ac:dyDescent="0.2"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3:80" x14ac:dyDescent="0.2"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3:80" x14ac:dyDescent="0.2"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3:80" x14ac:dyDescent="0.2"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3:80" x14ac:dyDescent="0.2"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3:80" x14ac:dyDescent="0.2"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3:80" x14ac:dyDescent="0.2"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3:80" x14ac:dyDescent="0.2"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3:80" x14ac:dyDescent="0.2"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3:80" x14ac:dyDescent="0.2"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3:80" x14ac:dyDescent="0.2"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3:80" x14ac:dyDescent="0.2"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3:80" x14ac:dyDescent="0.2"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3:80" x14ac:dyDescent="0.2"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3:80" x14ac:dyDescent="0.2"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3:80" x14ac:dyDescent="0.2"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3:80" x14ac:dyDescent="0.2"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3:80" x14ac:dyDescent="0.2"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3:80" x14ac:dyDescent="0.2"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3:80" x14ac:dyDescent="0.2"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3:80" x14ac:dyDescent="0.2"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3:80" x14ac:dyDescent="0.2"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3:80" x14ac:dyDescent="0.2"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3:80" x14ac:dyDescent="0.2"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3:80" x14ac:dyDescent="0.2"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3:80" x14ac:dyDescent="0.2"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3:80" x14ac:dyDescent="0.2"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3:80" x14ac:dyDescent="0.2"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3:80" x14ac:dyDescent="0.2"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3:80" x14ac:dyDescent="0.2"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3:80" x14ac:dyDescent="0.2"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3:80" x14ac:dyDescent="0.2"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3:8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3:8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3:8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3:8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3:8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3:8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3:8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3:8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3:8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3:8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3:8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3:8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3:8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3:8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3:8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3:8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3:8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3:8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3:8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3:8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3:8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3:8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3:8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3:8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3:8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3:8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3:8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3:8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3:8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3:8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3:8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3:8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3:8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3:8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3:8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3:8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3:8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3:8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3:8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3:8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3:8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3:8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3:8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3:8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3:8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3:8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3:8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3:8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3:8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3:8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3:8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3:8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3:8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3:8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3:8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3:8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3:8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3:8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3:8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3:8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3:8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3:8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3:8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3:8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3:8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3:8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3:8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3:8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3:8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3:8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3:8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3:8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3:8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3:8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3:8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3:8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3:8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3:8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3:8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3:8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3:8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3:8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3:8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3:8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3:8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3:8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3:8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3:8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3:8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3:8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3:8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3:8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3:8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3:8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3:8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3:8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3:8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3:8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3:8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3:8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3:8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3:8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3:8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3:8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3:8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3:8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3:8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3:8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3:8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3:8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3:8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3:8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3:8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3:8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3:8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3:8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3:8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3:8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3:8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3:8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3:8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3:8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3:8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3:8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3:8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3:8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3:8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3:8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3:8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3:8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3:8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3:8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3:8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3:8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3:8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3:8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3:8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3:8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3:8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3:8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3:8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3:8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3:8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3:8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3:8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3:8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3:8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3:8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3:8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3:8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3:8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3:8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3:8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</sheetData>
  <hyperlinks>
    <hyperlink ref="A1" location="Main!A1" display="Main" xr:uid="{B5A52FB2-3F23-4943-B64A-42E7D51DF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2024-06-20T15:38:38Z</dcterms:created>
  <dcterms:modified xsi:type="dcterms:W3CDTF">2025-09-02T11:25:48Z</dcterms:modified>
</cp:coreProperties>
</file>