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590DDF8-858B-457F-A6D3-A8585D0B0350}" xr6:coauthVersionLast="47" xr6:coauthVersionMax="47" xr10:uidLastSave="{00000000-0000-0000-0000-000000000000}"/>
  <bookViews>
    <workbookView xWindow="-120" yWindow="-120" windowWidth="38640" windowHeight="21060" activeTab="1" xr2:uid="{5CC9697C-BEBF-454C-9830-8930A9F64DCB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2" l="1"/>
  <c r="M32" i="2"/>
  <c r="L32" i="2"/>
  <c r="K32" i="2"/>
  <c r="N31" i="2"/>
  <c r="M31" i="2"/>
  <c r="L31" i="2"/>
  <c r="K31" i="2"/>
  <c r="N30" i="2"/>
  <c r="M30" i="2"/>
  <c r="L30" i="2"/>
  <c r="K30" i="2"/>
  <c r="N29" i="2"/>
  <c r="M29" i="2"/>
  <c r="L29" i="2"/>
  <c r="K29" i="2"/>
  <c r="N28" i="2"/>
  <c r="M28" i="2"/>
  <c r="L28" i="2"/>
  <c r="K28" i="2"/>
  <c r="N27" i="2"/>
  <c r="M27" i="2"/>
  <c r="L27" i="2"/>
  <c r="K27" i="2"/>
  <c r="N26" i="2"/>
  <c r="M26" i="2"/>
  <c r="L26" i="2"/>
  <c r="K26" i="2"/>
  <c r="N25" i="2"/>
  <c r="M25" i="2"/>
  <c r="L25" i="2"/>
  <c r="K25" i="2"/>
  <c r="N24" i="2"/>
  <c r="M24" i="2"/>
  <c r="L24" i="2"/>
  <c r="K24" i="2"/>
  <c r="H7" i="1"/>
  <c r="H6" i="1"/>
  <c r="L62" i="2"/>
  <c r="K62" i="2"/>
  <c r="J62" i="2"/>
  <c r="H62" i="2"/>
  <c r="G62" i="2"/>
  <c r="F62" i="2"/>
  <c r="E62" i="2"/>
  <c r="D62" i="2"/>
  <c r="I62" i="2"/>
  <c r="J57" i="2"/>
  <c r="K54" i="2"/>
  <c r="L54" i="2"/>
  <c r="L51" i="2"/>
  <c r="K51" i="2"/>
  <c r="J51" i="2"/>
  <c r="J40" i="2"/>
  <c r="L44" i="2"/>
  <c r="K44" i="2"/>
  <c r="K45" i="2" s="1"/>
  <c r="J44" i="2"/>
  <c r="L40" i="2"/>
  <c r="N9" i="2"/>
  <c r="N12" i="2" s="1"/>
  <c r="N15" i="2" s="1"/>
  <c r="N17" i="2" s="1"/>
  <c r="N19" i="2" s="1"/>
  <c r="N21" i="2" s="1"/>
  <c r="M9" i="2"/>
  <c r="M12" i="2" s="1"/>
  <c r="M15" i="2" s="1"/>
  <c r="M17" i="2" s="1"/>
  <c r="M19" i="2" s="1"/>
  <c r="M21" i="2" s="1"/>
  <c r="L9" i="2"/>
  <c r="L12" i="2" s="1"/>
  <c r="L15" i="2" s="1"/>
  <c r="L17" i="2" s="1"/>
  <c r="L19" i="2" s="1"/>
  <c r="L21" i="2" s="1"/>
  <c r="K9" i="2"/>
  <c r="K12" i="2" s="1"/>
  <c r="K15" i="2" s="1"/>
  <c r="K17" i="2" s="1"/>
  <c r="K19" i="2" s="1"/>
  <c r="K21" i="2" s="1"/>
  <c r="U28" i="2"/>
  <c r="T28" i="2"/>
  <c r="S28" i="2"/>
  <c r="R28" i="2"/>
  <c r="Q28" i="2"/>
  <c r="V28" i="2"/>
  <c r="U27" i="2"/>
  <c r="T27" i="2"/>
  <c r="S27" i="2"/>
  <c r="R27" i="2"/>
  <c r="Q27" i="2"/>
  <c r="U26" i="2"/>
  <c r="T26" i="2"/>
  <c r="S26" i="2"/>
  <c r="R26" i="2"/>
  <c r="Q26" i="2"/>
  <c r="U25" i="2"/>
  <c r="T25" i="2"/>
  <c r="S25" i="2"/>
  <c r="R25" i="2"/>
  <c r="Q25" i="2"/>
  <c r="U24" i="2"/>
  <c r="T24" i="2"/>
  <c r="S24" i="2"/>
  <c r="R24" i="2"/>
  <c r="Q24" i="2"/>
  <c r="V27" i="2"/>
  <c r="V26" i="2"/>
  <c r="V25" i="2"/>
  <c r="V24" i="2"/>
  <c r="T7" i="2"/>
  <c r="T9" i="2" s="1"/>
  <c r="S9" i="2"/>
  <c r="S12" i="2" s="1"/>
  <c r="S15" i="2" s="1"/>
  <c r="S17" i="2" s="1"/>
  <c r="S19" i="2" s="1"/>
  <c r="S21" i="2" s="1"/>
  <c r="R9" i="2"/>
  <c r="R12" i="2" s="1"/>
  <c r="R15" i="2" s="1"/>
  <c r="R17" i="2" s="1"/>
  <c r="R19" i="2" s="1"/>
  <c r="R21" i="2" s="1"/>
  <c r="Q9" i="2"/>
  <c r="Q12" i="2" s="1"/>
  <c r="Q15" i="2" s="1"/>
  <c r="Q17" i="2" s="1"/>
  <c r="Q19" i="2" s="1"/>
  <c r="Q21" i="2" s="1"/>
  <c r="P9" i="2"/>
  <c r="P12" i="2" s="1"/>
  <c r="P15" i="2" s="1"/>
  <c r="P17" i="2" s="1"/>
  <c r="P19" i="2" s="1"/>
  <c r="P21" i="2" s="1"/>
  <c r="U7" i="2"/>
  <c r="U9" i="2" s="1"/>
  <c r="V7" i="2"/>
  <c r="V9" i="2" s="1"/>
  <c r="C62" i="2"/>
  <c r="H51" i="2"/>
  <c r="G51" i="2"/>
  <c r="F51" i="2"/>
  <c r="E51" i="2"/>
  <c r="D51" i="2"/>
  <c r="C51" i="2"/>
  <c r="H54" i="2"/>
  <c r="G54" i="2"/>
  <c r="F54" i="2"/>
  <c r="E54" i="2"/>
  <c r="D54" i="2"/>
  <c r="C54" i="2"/>
  <c r="I54" i="2"/>
  <c r="I51" i="2"/>
  <c r="H44" i="2"/>
  <c r="G44" i="2"/>
  <c r="F44" i="2"/>
  <c r="E44" i="2"/>
  <c r="D44" i="2"/>
  <c r="C44" i="2"/>
  <c r="E40" i="2"/>
  <c r="H40" i="2"/>
  <c r="G40" i="2"/>
  <c r="F40" i="2"/>
  <c r="D40" i="2"/>
  <c r="C40" i="2"/>
  <c r="I44" i="2"/>
  <c r="I40" i="2"/>
  <c r="J28" i="2"/>
  <c r="J27" i="2"/>
  <c r="J26" i="2"/>
  <c r="J25" i="2"/>
  <c r="J24" i="2"/>
  <c r="H28" i="2"/>
  <c r="H27" i="2"/>
  <c r="H26" i="2"/>
  <c r="H25" i="2"/>
  <c r="H24" i="2"/>
  <c r="I28" i="2"/>
  <c r="I27" i="2"/>
  <c r="I26" i="2"/>
  <c r="I25" i="2"/>
  <c r="I24" i="2"/>
  <c r="H9" i="2"/>
  <c r="G9" i="2"/>
  <c r="G12" i="2" s="1"/>
  <c r="F9" i="2"/>
  <c r="F12" i="2" s="1"/>
  <c r="E9" i="2"/>
  <c r="E12" i="2" s="1"/>
  <c r="D9" i="2"/>
  <c r="D12" i="2" s="1"/>
  <c r="C9" i="2"/>
  <c r="C12" i="2" s="1"/>
  <c r="J9" i="2"/>
  <c r="I9" i="2"/>
  <c r="I12" i="2" s="1"/>
  <c r="H5" i="1"/>
  <c r="L55" i="2" l="1"/>
  <c r="L57" i="2" s="1"/>
  <c r="K55" i="2"/>
  <c r="K57" i="2" s="1"/>
  <c r="J45" i="2"/>
  <c r="L45" i="2"/>
  <c r="U29" i="2"/>
  <c r="S29" i="2"/>
  <c r="F45" i="2"/>
  <c r="Q29" i="2"/>
  <c r="R29" i="2"/>
  <c r="E45" i="2"/>
  <c r="G45" i="2"/>
  <c r="H45" i="2"/>
  <c r="I55" i="2"/>
  <c r="I57" i="2" s="1"/>
  <c r="G55" i="2"/>
  <c r="G57" i="2" s="1"/>
  <c r="H55" i="2"/>
  <c r="H57" i="2" s="1"/>
  <c r="I45" i="2"/>
  <c r="H29" i="2"/>
  <c r="C45" i="2"/>
  <c r="D45" i="2"/>
  <c r="V29" i="2"/>
  <c r="V12" i="2"/>
  <c r="V15" i="2" s="1"/>
  <c r="V17" i="2" s="1"/>
  <c r="V19" i="2" s="1"/>
  <c r="V21" i="2" s="1"/>
  <c r="T29" i="2"/>
  <c r="T12" i="2"/>
  <c r="T15" i="2" s="1"/>
  <c r="T17" i="2" s="1"/>
  <c r="T19" i="2" s="1"/>
  <c r="T21" i="2" s="1"/>
  <c r="U12" i="2"/>
  <c r="U15" i="2" s="1"/>
  <c r="U17" i="2" s="1"/>
  <c r="U19" i="2" s="1"/>
  <c r="U21" i="2" s="1"/>
  <c r="J29" i="2"/>
  <c r="H8" i="1"/>
  <c r="C55" i="2"/>
  <c r="C57" i="2" s="1"/>
  <c r="D55" i="2"/>
  <c r="D57" i="2" s="1"/>
  <c r="E55" i="2"/>
  <c r="E57" i="2" s="1"/>
  <c r="F55" i="2"/>
  <c r="F57" i="2" s="1"/>
  <c r="D30" i="2"/>
  <c r="D15" i="2"/>
  <c r="I15" i="2"/>
  <c r="I30" i="2"/>
  <c r="C15" i="2"/>
  <c r="C30" i="2"/>
  <c r="E30" i="2"/>
  <c r="E15" i="2"/>
  <c r="F15" i="2"/>
  <c r="F30" i="2"/>
  <c r="G15" i="2"/>
  <c r="G30" i="2"/>
  <c r="H12" i="2"/>
  <c r="I29" i="2"/>
  <c r="J12" i="2"/>
  <c r="E31" i="2" l="1"/>
  <c r="E17" i="2"/>
  <c r="D31" i="2"/>
  <c r="D17" i="2"/>
  <c r="J30" i="2"/>
  <c r="J15" i="2"/>
  <c r="H15" i="2"/>
  <c r="H30" i="2"/>
  <c r="C17" i="2"/>
  <c r="C31" i="2"/>
  <c r="G31" i="2"/>
  <c r="G17" i="2"/>
  <c r="I17" i="2"/>
  <c r="I31" i="2"/>
  <c r="F17" i="2"/>
  <c r="F31" i="2"/>
  <c r="H31" i="2" l="1"/>
  <c r="H17" i="2"/>
  <c r="I32" i="2"/>
  <c r="I19" i="2"/>
  <c r="I21" i="2" s="1"/>
  <c r="F32" i="2"/>
  <c r="F19" i="2"/>
  <c r="F21" i="2" s="1"/>
  <c r="J31" i="2"/>
  <c r="J17" i="2"/>
  <c r="J19" i="2" s="1"/>
  <c r="G32" i="2"/>
  <c r="G19" i="2"/>
  <c r="G21" i="2" s="1"/>
  <c r="D19" i="2"/>
  <c r="D21" i="2" s="1"/>
  <c r="D32" i="2"/>
  <c r="E19" i="2"/>
  <c r="E21" i="2" s="1"/>
  <c r="E32" i="2"/>
  <c r="C19" i="2"/>
  <c r="C21" i="2" s="1"/>
  <c r="C32" i="2"/>
  <c r="J32" i="2" l="1"/>
  <c r="J21" i="2"/>
  <c r="H19" i="2"/>
  <c r="H21" i="2" s="1"/>
  <c r="H32" i="2"/>
</calcChain>
</file>

<file path=xl/sharedStrings.xml><?xml version="1.0" encoding="utf-8"?>
<sst xmlns="http://schemas.openxmlformats.org/spreadsheetml/2006/main" count="92" uniqueCount="83">
  <si>
    <t>AAPL</t>
  </si>
  <si>
    <t>Apple Inc.</t>
  </si>
  <si>
    <t>Businessmodel</t>
  </si>
  <si>
    <t>x</t>
  </si>
  <si>
    <t>Price</t>
  </si>
  <si>
    <t>Shares</t>
  </si>
  <si>
    <t>MC</t>
  </si>
  <si>
    <t>Cash</t>
  </si>
  <si>
    <t>Debt</t>
  </si>
  <si>
    <t>EV</t>
  </si>
  <si>
    <t>numbers in mio USD</t>
  </si>
  <si>
    <t>SEC</t>
  </si>
  <si>
    <t>Q324</t>
  </si>
  <si>
    <t>Main</t>
  </si>
  <si>
    <t>Q123</t>
  </si>
  <si>
    <t>Q223</t>
  </si>
  <si>
    <t>Q323</t>
  </si>
  <si>
    <t>Q423</t>
  </si>
  <si>
    <t>Q124</t>
  </si>
  <si>
    <t>Q224</t>
  </si>
  <si>
    <t>Q424</t>
  </si>
  <si>
    <t>FY19</t>
  </si>
  <si>
    <t>FY18</t>
  </si>
  <si>
    <t>FY20</t>
  </si>
  <si>
    <t>FY21</t>
  </si>
  <si>
    <t>FY22</t>
  </si>
  <si>
    <t>FY23</t>
  </si>
  <si>
    <t>FY24</t>
  </si>
  <si>
    <t>Products</t>
  </si>
  <si>
    <t>Services</t>
  </si>
  <si>
    <t>Revenue</t>
  </si>
  <si>
    <t>COGS Products</t>
  </si>
  <si>
    <t>COGS Services</t>
  </si>
  <si>
    <t>Gross Profit</t>
  </si>
  <si>
    <t>R&amp;D</t>
  </si>
  <si>
    <t>SGA</t>
  </si>
  <si>
    <t>Operating Income</t>
  </si>
  <si>
    <t xml:space="preserve">Other Income </t>
  </si>
  <si>
    <t>Pretax Income</t>
  </si>
  <si>
    <t>Income Tax Expense</t>
  </si>
  <si>
    <t>Net Income</t>
  </si>
  <si>
    <t>EPS</t>
  </si>
  <si>
    <t>Iphone</t>
  </si>
  <si>
    <t>IPad</t>
  </si>
  <si>
    <t>Mac</t>
  </si>
  <si>
    <t>Accessoirs &amp; Home</t>
  </si>
  <si>
    <t>Iphone Growth %</t>
  </si>
  <si>
    <t>Mac Growth %</t>
  </si>
  <si>
    <t>Ipad Growth %</t>
  </si>
  <si>
    <t>Other Growth %</t>
  </si>
  <si>
    <t>Services Growth %</t>
  </si>
  <si>
    <t>Revenue Growth %</t>
  </si>
  <si>
    <t>Gross Margin</t>
  </si>
  <si>
    <t xml:space="preserve">Operating Margin </t>
  </si>
  <si>
    <t>Tax Rate</t>
  </si>
  <si>
    <t>Cash and Cash Equivalents</t>
  </si>
  <si>
    <t>Marketable Securities</t>
  </si>
  <si>
    <t>Accounts Receivables</t>
  </si>
  <si>
    <t>Vendor Non-trade reciavables</t>
  </si>
  <si>
    <t>Inventories</t>
  </si>
  <si>
    <t>Other</t>
  </si>
  <si>
    <t>Current Assets</t>
  </si>
  <si>
    <t>PP&amp;E</t>
  </si>
  <si>
    <t>Non-Current Assets</t>
  </si>
  <si>
    <t>Assets</t>
  </si>
  <si>
    <t>Accounts Payables</t>
  </si>
  <si>
    <t>Deffered Revenue</t>
  </si>
  <si>
    <t>Commercial Papers</t>
  </si>
  <si>
    <t>Term Debt</t>
  </si>
  <si>
    <t>Non-Current Liabilties</t>
  </si>
  <si>
    <t>Liabilties</t>
  </si>
  <si>
    <t>Sharholders Equity</t>
  </si>
  <si>
    <t xml:space="preserve">Liabilties &amp; Equity </t>
  </si>
  <si>
    <t>Current Liabilties</t>
  </si>
  <si>
    <t>CFFO</t>
  </si>
  <si>
    <t>CapEX</t>
  </si>
  <si>
    <t>Free Cashflow</t>
  </si>
  <si>
    <t>Q125</t>
  </si>
  <si>
    <t>Q225</t>
  </si>
  <si>
    <t>Q325</t>
  </si>
  <si>
    <t>Q425</t>
  </si>
  <si>
    <t>CEO: Tim Cook</t>
  </si>
  <si>
    <t>Founded: 1976 by Steve Jobs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</si>
</sst>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;\(#,##0.0\)"/>
    <numFmt numFmtId="166" formatCode="#,##0.00;\(#,##0.00\)"/>
  </numFmts>
  <fonts count="7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u/>
      <sz val="10"/>
      <color theme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4" fillId="0" borderId="0" xfId="0" applyFont="1"/>
    <xf numFmtId="0" fontId="1" fillId="0" borderId="0" xfId="0" applyFont="1"/>
    <xf numFmtId="165" fontId="1" fillId="0" borderId="0" xfId="0" applyNumberFormat="1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5" fillId="0" borderId="0" xfId="0" applyFont="1"/>
    <xf numFmtId="0" fontId="6" fillId="0" borderId="0" xfId="2" applyFont="1"/>
    <xf numFmtId="164" fontId="4" fillId="0" borderId="0" xfId="0" applyNumberFormat="1" applyFont="1"/>
    <xf numFmtId="166" fontId="1" fillId="0" borderId="0" xfId="0" applyNumberFormat="1" applyFont="1"/>
    <xf numFmtId="9" fontId="1" fillId="0" borderId="0" xfId="1" applyFont="1"/>
    <xf numFmtId="9" fontId="4" fillId="0" borderId="0" xfId="1" applyFont="1"/>
  </cellXfs>
  <cellStyles count="3">
    <cellStyle name="Hyperlink" xfId="2" builtinId="8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ED78A-9E29-4339-B274-4FCECE48B9E7}">
  <dimension ref="A1:I11"/>
  <sheetViews>
    <sheetView zoomScale="200" zoomScaleNormal="200" workbookViewId="0">
      <selection activeCell="D2" sqref="D2"/>
    </sheetView>
  </sheetViews>
  <sheetFormatPr defaultRowHeight="12.75" x14ac:dyDescent="0.2"/>
  <cols>
    <col min="1" max="1" width="4.140625" style="2" customWidth="1"/>
    <col min="2" max="7" width="9.140625" style="2"/>
    <col min="8" max="8" width="10.140625" style="2" bestFit="1" customWidth="1"/>
    <col min="9" max="16384" width="9.140625" style="2"/>
  </cols>
  <sheetData>
    <row r="1" spans="1:9" x14ac:dyDescent="0.2">
      <c r="A1" s="1" t="s">
        <v>1</v>
      </c>
    </row>
    <row r="2" spans="1:9" x14ac:dyDescent="0.2">
      <c r="A2" s="2" t="s">
        <v>10</v>
      </c>
    </row>
    <row r="3" spans="1:9" x14ac:dyDescent="0.2">
      <c r="G3" s="2" t="s">
        <v>4</v>
      </c>
      <c r="H3" s="3">
        <v>203.75</v>
      </c>
    </row>
    <row r="4" spans="1:9" x14ac:dyDescent="0.2">
      <c r="B4" s="2" t="s">
        <v>0</v>
      </c>
      <c r="G4" s="2" t="s">
        <v>5</v>
      </c>
      <c r="H4" s="4">
        <v>14840.39</v>
      </c>
      <c r="I4" s="5" t="s">
        <v>79</v>
      </c>
    </row>
    <row r="5" spans="1:9" x14ac:dyDescent="0.2">
      <c r="B5" s="2" t="s">
        <v>11</v>
      </c>
      <c r="G5" s="2" t="s">
        <v>6</v>
      </c>
      <c r="H5" s="4">
        <f>H3*H4</f>
        <v>3023729.4624999999</v>
      </c>
    </row>
    <row r="6" spans="1:9" x14ac:dyDescent="0.2">
      <c r="G6" s="2" t="s">
        <v>7</v>
      </c>
      <c r="H6" s="4">
        <f>36269+19103+77614</f>
        <v>132986</v>
      </c>
      <c r="I6" s="5" t="s">
        <v>79</v>
      </c>
    </row>
    <row r="7" spans="1:9" x14ac:dyDescent="0.2">
      <c r="A7" s="6" t="s">
        <v>3</v>
      </c>
      <c r="B7" s="7" t="s">
        <v>2</v>
      </c>
      <c r="G7" s="2" t="s">
        <v>8</v>
      </c>
      <c r="H7" s="4">
        <f>9345+82430</f>
        <v>91775</v>
      </c>
      <c r="I7" s="5" t="s">
        <v>79</v>
      </c>
    </row>
    <row r="8" spans="1:9" x14ac:dyDescent="0.2">
      <c r="G8" s="2" t="s">
        <v>9</v>
      </c>
      <c r="H8" s="4">
        <f>H5-H6+H7</f>
        <v>2982518.4624999999</v>
      </c>
    </row>
    <row r="10" spans="1:9" x14ac:dyDescent="0.2">
      <c r="G10" s="2" t="s">
        <v>81</v>
      </c>
    </row>
    <row r="11" spans="1:9" x14ac:dyDescent="0.2">
      <c r="G11" s="2" t="s">
        <v>82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AC909-CB0A-404C-BB37-AEC25D043BC8}">
  <dimension ref="A1:W548"/>
  <sheetViews>
    <sheetView tabSelected="1" zoomScale="200" zoomScaleNormal="200" workbookViewId="0">
      <pane xSplit="2" ySplit="2" topLeftCell="I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defaultRowHeight="12.75" x14ac:dyDescent="0.2"/>
  <cols>
    <col min="1" max="1" width="4.7109375" style="2" bestFit="1" customWidth="1"/>
    <col min="2" max="2" width="25" style="2" bestFit="1" customWidth="1"/>
    <col min="3" max="16384" width="9.140625" style="2"/>
  </cols>
  <sheetData>
    <row r="1" spans="1:22" x14ac:dyDescent="0.2">
      <c r="A1" s="8" t="s">
        <v>13</v>
      </c>
    </row>
    <row r="2" spans="1:22" x14ac:dyDescent="0.2">
      <c r="C2" s="5" t="s">
        <v>14</v>
      </c>
      <c r="D2" s="5" t="s">
        <v>15</v>
      </c>
      <c r="E2" s="5" t="s">
        <v>16</v>
      </c>
      <c r="F2" s="5" t="s">
        <v>17</v>
      </c>
      <c r="G2" s="5" t="s">
        <v>18</v>
      </c>
      <c r="H2" s="5" t="s">
        <v>19</v>
      </c>
      <c r="I2" s="5" t="s">
        <v>12</v>
      </c>
      <c r="J2" s="5" t="s">
        <v>20</v>
      </c>
      <c r="K2" s="5" t="s">
        <v>77</v>
      </c>
      <c r="L2" s="5" t="s">
        <v>78</v>
      </c>
      <c r="M2" s="5" t="s">
        <v>79</v>
      </c>
      <c r="N2" s="5" t="s">
        <v>80</v>
      </c>
      <c r="O2" s="5"/>
      <c r="P2" s="5" t="s">
        <v>22</v>
      </c>
      <c r="Q2" s="5" t="s">
        <v>21</v>
      </c>
      <c r="R2" s="5" t="s">
        <v>23</v>
      </c>
      <c r="S2" s="5" t="s">
        <v>24</v>
      </c>
      <c r="T2" s="5" t="s">
        <v>25</v>
      </c>
      <c r="U2" s="5" t="s">
        <v>26</v>
      </c>
      <c r="V2" s="5" t="s">
        <v>27</v>
      </c>
    </row>
    <row r="3" spans="1:22" x14ac:dyDescent="0.2">
      <c r="B3" s="2" t="s">
        <v>42</v>
      </c>
      <c r="C3" s="4"/>
      <c r="D3" s="4"/>
      <c r="E3" s="4">
        <v>39669</v>
      </c>
      <c r="F3" s="4"/>
      <c r="G3" s="4">
        <v>69702</v>
      </c>
      <c r="H3" s="4">
        <v>45963</v>
      </c>
      <c r="I3" s="4">
        <v>39296</v>
      </c>
      <c r="J3" s="4"/>
      <c r="K3" s="4">
        <v>69138</v>
      </c>
      <c r="L3" s="4">
        <v>46841</v>
      </c>
      <c r="M3" s="4">
        <v>44582</v>
      </c>
      <c r="N3" s="4"/>
      <c r="O3" s="4"/>
      <c r="P3" s="4"/>
      <c r="Q3" s="4"/>
      <c r="R3" s="4"/>
      <c r="S3" s="4"/>
      <c r="T3" s="4">
        <v>205489</v>
      </c>
      <c r="U3" s="4">
        <v>200583</v>
      </c>
      <c r="V3" s="4">
        <v>201183</v>
      </c>
    </row>
    <row r="4" spans="1:22" x14ac:dyDescent="0.2">
      <c r="B4" s="2" t="s">
        <v>44</v>
      </c>
      <c r="C4" s="4"/>
      <c r="D4" s="4"/>
      <c r="E4" s="4">
        <v>6840</v>
      </c>
      <c r="F4" s="4"/>
      <c r="G4" s="4">
        <v>7780</v>
      </c>
      <c r="H4" s="4">
        <v>7451</v>
      </c>
      <c r="I4" s="4">
        <v>7009</v>
      </c>
      <c r="J4" s="4"/>
      <c r="K4" s="4">
        <v>8987</v>
      </c>
      <c r="L4" s="4">
        <v>7949</v>
      </c>
      <c r="M4" s="4">
        <v>8046</v>
      </c>
      <c r="N4" s="4"/>
      <c r="O4" s="4"/>
      <c r="P4" s="4"/>
      <c r="Q4" s="4"/>
      <c r="R4" s="4"/>
      <c r="S4" s="4"/>
      <c r="T4" s="4">
        <v>40177</v>
      </c>
      <c r="U4" s="4">
        <v>29357</v>
      </c>
      <c r="V4" s="4">
        <v>29984</v>
      </c>
    </row>
    <row r="5" spans="1:22" x14ac:dyDescent="0.2">
      <c r="B5" s="2" t="s">
        <v>43</v>
      </c>
      <c r="C5" s="4"/>
      <c r="D5" s="4"/>
      <c r="E5" s="4">
        <v>5791</v>
      </c>
      <c r="F5" s="4"/>
      <c r="G5" s="4">
        <v>7023</v>
      </c>
      <c r="H5" s="4">
        <v>5559</v>
      </c>
      <c r="I5" s="4">
        <v>7162</v>
      </c>
      <c r="J5" s="4"/>
      <c r="K5" s="4">
        <v>8088</v>
      </c>
      <c r="L5" s="4">
        <v>6402</v>
      </c>
      <c r="M5" s="4">
        <v>6581</v>
      </c>
      <c r="N5" s="4"/>
      <c r="O5" s="4"/>
      <c r="P5" s="4"/>
      <c r="Q5" s="4"/>
      <c r="R5" s="4"/>
      <c r="S5" s="4"/>
      <c r="T5" s="4">
        <v>29292</v>
      </c>
      <c r="U5" s="4">
        <v>28300</v>
      </c>
      <c r="V5" s="4">
        <v>26694</v>
      </c>
    </row>
    <row r="6" spans="1:22" x14ac:dyDescent="0.2">
      <c r="B6" s="2" t="s">
        <v>45</v>
      </c>
      <c r="C6" s="4"/>
      <c r="D6" s="4"/>
      <c r="E6" s="4">
        <v>8284</v>
      </c>
      <c r="F6" s="4"/>
      <c r="G6" s="4">
        <v>11953</v>
      </c>
      <c r="H6" s="4">
        <v>7913</v>
      </c>
      <c r="I6" s="4">
        <v>8097</v>
      </c>
      <c r="J6" s="4"/>
      <c r="K6" s="4">
        <v>11747</v>
      </c>
      <c r="L6" s="4">
        <v>7522</v>
      </c>
      <c r="M6" s="4">
        <v>7404</v>
      </c>
      <c r="N6" s="4"/>
      <c r="O6" s="4"/>
      <c r="P6" s="4"/>
      <c r="Q6" s="4"/>
      <c r="R6" s="4"/>
      <c r="S6" s="4"/>
      <c r="T6" s="4">
        <v>41241</v>
      </c>
      <c r="U6" s="4">
        <v>39845</v>
      </c>
      <c r="V6" s="4">
        <v>37005</v>
      </c>
    </row>
    <row r="7" spans="1:22" x14ac:dyDescent="0.2">
      <c r="B7" s="2" t="s">
        <v>28</v>
      </c>
      <c r="C7" s="4"/>
      <c r="D7" s="4"/>
      <c r="E7" s="4">
        <v>60584</v>
      </c>
      <c r="F7" s="4"/>
      <c r="G7" s="4">
        <v>96458</v>
      </c>
      <c r="H7" s="4">
        <v>66886</v>
      </c>
      <c r="I7" s="4">
        <v>61564</v>
      </c>
      <c r="J7" s="4"/>
      <c r="K7" s="4">
        <v>97960</v>
      </c>
      <c r="L7" s="4">
        <v>68714</v>
      </c>
      <c r="M7" s="4">
        <v>66613</v>
      </c>
      <c r="N7" s="4"/>
      <c r="O7" s="4"/>
      <c r="P7" s="4"/>
      <c r="Q7" s="4"/>
      <c r="R7" s="4"/>
      <c r="S7" s="4"/>
      <c r="T7" s="4">
        <f>+SUM(T3:T6)</f>
        <v>316199</v>
      </c>
      <c r="U7" s="4">
        <f>+SUM(U3:U6)</f>
        <v>298085</v>
      </c>
      <c r="V7" s="4">
        <f>+SUM(V3:V6)</f>
        <v>294866</v>
      </c>
    </row>
    <row r="8" spans="1:22" x14ac:dyDescent="0.2">
      <c r="B8" s="2" t="s">
        <v>29</v>
      </c>
      <c r="C8" s="4"/>
      <c r="D8" s="4"/>
      <c r="E8" s="4">
        <v>21213</v>
      </c>
      <c r="F8" s="4"/>
      <c r="G8" s="4">
        <v>23117</v>
      </c>
      <c r="H8" s="4">
        <v>23867</v>
      </c>
      <c r="I8" s="4">
        <v>24213</v>
      </c>
      <c r="J8" s="4"/>
      <c r="K8" s="4">
        <v>26340</v>
      </c>
      <c r="L8" s="4">
        <v>26645</v>
      </c>
      <c r="M8" s="4">
        <v>27423</v>
      </c>
      <c r="N8" s="4"/>
      <c r="O8" s="4"/>
      <c r="P8" s="4"/>
      <c r="Q8" s="4"/>
      <c r="R8" s="4"/>
      <c r="S8" s="4"/>
      <c r="T8" s="4">
        <v>78129</v>
      </c>
      <c r="U8" s="4">
        <v>85200</v>
      </c>
      <c r="V8" s="4">
        <v>96169</v>
      </c>
    </row>
    <row r="9" spans="1:22" x14ac:dyDescent="0.2">
      <c r="B9" s="1" t="s">
        <v>30</v>
      </c>
      <c r="C9" s="9">
        <f t="shared" ref="C9:H9" si="0">C7+C8</f>
        <v>0</v>
      </c>
      <c r="D9" s="9">
        <f t="shared" si="0"/>
        <v>0</v>
      </c>
      <c r="E9" s="9">
        <f t="shared" si="0"/>
        <v>81797</v>
      </c>
      <c r="F9" s="9">
        <f t="shared" si="0"/>
        <v>0</v>
      </c>
      <c r="G9" s="9">
        <f t="shared" si="0"/>
        <v>119575</v>
      </c>
      <c r="H9" s="9">
        <f t="shared" si="0"/>
        <v>90753</v>
      </c>
      <c r="I9" s="9">
        <f>I7+I8</f>
        <v>85777</v>
      </c>
      <c r="J9" s="9">
        <f t="shared" ref="J9:N9" si="1">J7+J8</f>
        <v>0</v>
      </c>
      <c r="K9" s="9">
        <f t="shared" si="1"/>
        <v>124300</v>
      </c>
      <c r="L9" s="9">
        <f t="shared" si="1"/>
        <v>95359</v>
      </c>
      <c r="M9" s="9">
        <f t="shared" si="1"/>
        <v>94036</v>
      </c>
      <c r="N9" s="9">
        <f t="shared" si="1"/>
        <v>0</v>
      </c>
      <c r="O9" s="4"/>
      <c r="P9" s="9">
        <f t="shared" ref="P9:U9" si="2">+P7+P8</f>
        <v>0</v>
      </c>
      <c r="Q9" s="9">
        <f t="shared" si="2"/>
        <v>0</v>
      </c>
      <c r="R9" s="9">
        <f t="shared" si="2"/>
        <v>0</v>
      </c>
      <c r="S9" s="9">
        <f t="shared" si="2"/>
        <v>0</v>
      </c>
      <c r="T9" s="9">
        <f t="shared" si="2"/>
        <v>394328</v>
      </c>
      <c r="U9" s="9">
        <f t="shared" si="2"/>
        <v>383285</v>
      </c>
      <c r="V9" s="9">
        <f>+V7+V8</f>
        <v>391035</v>
      </c>
    </row>
    <row r="10" spans="1:22" x14ac:dyDescent="0.2">
      <c r="B10" s="2" t="s">
        <v>31</v>
      </c>
      <c r="C10" s="4"/>
      <c r="D10" s="4"/>
      <c r="E10" s="4">
        <v>39136</v>
      </c>
      <c r="F10" s="4"/>
      <c r="G10" s="4">
        <v>58440</v>
      </c>
      <c r="H10" s="4">
        <v>42424</v>
      </c>
      <c r="I10" s="4">
        <v>39803</v>
      </c>
      <c r="J10" s="4"/>
      <c r="K10" s="4">
        <v>59447</v>
      </c>
      <c r="L10" s="4">
        <v>44030</v>
      </c>
      <c r="M10" s="4">
        <v>43620</v>
      </c>
      <c r="N10" s="4"/>
      <c r="O10" s="4"/>
      <c r="P10" s="4"/>
      <c r="Q10" s="4"/>
      <c r="R10" s="4"/>
      <c r="S10" s="4"/>
      <c r="T10" s="4">
        <v>201471</v>
      </c>
      <c r="U10" s="4">
        <v>189282</v>
      </c>
      <c r="V10" s="4">
        <v>185233</v>
      </c>
    </row>
    <row r="11" spans="1:22" x14ac:dyDescent="0.2">
      <c r="B11" s="2" t="s">
        <v>32</v>
      </c>
      <c r="C11" s="4"/>
      <c r="D11" s="4"/>
      <c r="E11" s="4">
        <v>6248</v>
      </c>
      <c r="F11" s="4"/>
      <c r="G11" s="4">
        <v>6280</v>
      </c>
      <c r="H11" s="4">
        <v>6058</v>
      </c>
      <c r="I11" s="4">
        <v>6296</v>
      </c>
      <c r="J11" s="4"/>
      <c r="K11" s="4">
        <v>6578</v>
      </c>
      <c r="L11" s="4">
        <v>6462</v>
      </c>
      <c r="M11" s="4">
        <v>6698</v>
      </c>
      <c r="N11" s="4"/>
      <c r="O11" s="4"/>
      <c r="P11" s="4"/>
      <c r="Q11" s="4"/>
      <c r="R11" s="4"/>
      <c r="S11" s="4"/>
      <c r="T11" s="4">
        <v>22075</v>
      </c>
      <c r="U11" s="4">
        <v>24855</v>
      </c>
      <c r="V11" s="4">
        <v>25119</v>
      </c>
    </row>
    <row r="12" spans="1:22" x14ac:dyDescent="0.2">
      <c r="B12" s="2" t="s">
        <v>33</v>
      </c>
      <c r="C12" s="4">
        <f t="shared" ref="C12:H12" si="3">C9-SUM(C10:C11)</f>
        <v>0</v>
      </c>
      <c r="D12" s="4">
        <f t="shared" si="3"/>
        <v>0</v>
      </c>
      <c r="E12" s="4">
        <f t="shared" si="3"/>
        <v>36413</v>
      </c>
      <c r="F12" s="4">
        <f t="shared" si="3"/>
        <v>0</v>
      </c>
      <c r="G12" s="4">
        <f t="shared" si="3"/>
        <v>54855</v>
      </c>
      <c r="H12" s="4">
        <f t="shared" si="3"/>
        <v>42271</v>
      </c>
      <c r="I12" s="4">
        <f>I9-SUM(I10:I11)</f>
        <v>39678</v>
      </c>
      <c r="J12" s="4">
        <f>J9-SUM(J10:J11)</f>
        <v>0</v>
      </c>
      <c r="K12" s="4">
        <f t="shared" ref="K12:N12" si="4">K9-SUM(K10:K11)</f>
        <v>58275</v>
      </c>
      <c r="L12" s="4">
        <f t="shared" si="4"/>
        <v>44867</v>
      </c>
      <c r="M12" s="4">
        <f t="shared" si="4"/>
        <v>43718</v>
      </c>
      <c r="N12" s="4">
        <f t="shared" si="4"/>
        <v>0</v>
      </c>
      <c r="O12" s="4"/>
      <c r="P12" s="4">
        <f t="shared" ref="P12:V12" si="5">P9-SUM(P10:P11)</f>
        <v>0</v>
      </c>
      <c r="Q12" s="4">
        <f t="shared" si="5"/>
        <v>0</v>
      </c>
      <c r="R12" s="4">
        <f t="shared" si="5"/>
        <v>0</v>
      </c>
      <c r="S12" s="4">
        <f t="shared" si="5"/>
        <v>0</v>
      </c>
      <c r="T12" s="4">
        <f t="shared" si="5"/>
        <v>170782</v>
      </c>
      <c r="U12" s="4">
        <f t="shared" si="5"/>
        <v>169148</v>
      </c>
      <c r="V12" s="4">
        <f t="shared" si="5"/>
        <v>180683</v>
      </c>
    </row>
    <row r="13" spans="1:22" x14ac:dyDescent="0.2">
      <c r="B13" s="2" t="s">
        <v>34</v>
      </c>
      <c r="C13" s="4"/>
      <c r="D13" s="4"/>
      <c r="E13" s="4">
        <v>7442</v>
      </c>
      <c r="F13" s="4"/>
      <c r="G13" s="4">
        <v>7696</v>
      </c>
      <c r="H13" s="4">
        <v>7903</v>
      </c>
      <c r="I13" s="4">
        <v>8006</v>
      </c>
      <c r="J13" s="4"/>
      <c r="K13" s="4">
        <v>8268</v>
      </c>
      <c r="L13" s="4">
        <v>8550</v>
      </c>
      <c r="M13" s="4">
        <v>8866</v>
      </c>
      <c r="N13" s="4"/>
      <c r="O13" s="4"/>
      <c r="P13" s="4"/>
      <c r="Q13" s="4"/>
      <c r="R13" s="4"/>
      <c r="S13" s="4"/>
      <c r="T13" s="4">
        <v>26251</v>
      </c>
      <c r="U13" s="4">
        <v>29915</v>
      </c>
      <c r="V13" s="4">
        <v>31370</v>
      </c>
    </row>
    <row r="14" spans="1:22" x14ac:dyDescent="0.2">
      <c r="B14" s="2" t="s">
        <v>35</v>
      </c>
      <c r="C14" s="4"/>
      <c r="D14" s="4"/>
      <c r="E14" s="4">
        <v>5973</v>
      </c>
      <c r="F14" s="4"/>
      <c r="G14" s="4">
        <v>6786</v>
      </c>
      <c r="H14" s="4">
        <v>6468</v>
      </c>
      <c r="I14" s="4">
        <v>6320</v>
      </c>
      <c r="J14" s="4"/>
      <c r="K14" s="4">
        <v>7175</v>
      </c>
      <c r="L14" s="4">
        <v>6728</v>
      </c>
      <c r="M14" s="4">
        <v>6650</v>
      </c>
      <c r="N14" s="4"/>
      <c r="O14" s="4"/>
      <c r="P14" s="4"/>
      <c r="Q14" s="4"/>
      <c r="R14" s="4"/>
      <c r="S14" s="4"/>
      <c r="T14" s="4">
        <v>25094</v>
      </c>
      <c r="U14" s="4">
        <v>24932</v>
      </c>
      <c r="V14" s="4">
        <v>26097</v>
      </c>
    </row>
    <row r="15" spans="1:22" x14ac:dyDescent="0.2">
      <c r="B15" s="2" t="s">
        <v>36</v>
      </c>
      <c r="C15" s="4">
        <f t="shared" ref="C15:H15" si="6">C12-SUM(C13:C14)</f>
        <v>0</v>
      </c>
      <c r="D15" s="4">
        <f t="shared" si="6"/>
        <v>0</v>
      </c>
      <c r="E15" s="4">
        <f t="shared" si="6"/>
        <v>22998</v>
      </c>
      <c r="F15" s="4">
        <f t="shared" si="6"/>
        <v>0</v>
      </c>
      <c r="G15" s="4">
        <f t="shared" si="6"/>
        <v>40373</v>
      </c>
      <c r="H15" s="4">
        <f t="shared" si="6"/>
        <v>27900</v>
      </c>
      <c r="I15" s="4">
        <f>I12-SUM(I13:I14)</f>
        <v>25352</v>
      </c>
      <c r="J15" s="4">
        <f>J12-SUM(J13:J14)</f>
        <v>0</v>
      </c>
      <c r="K15" s="4">
        <f t="shared" ref="K15:N15" si="7">K12-SUM(K13:K14)</f>
        <v>42832</v>
      </c>
      <c r="L15" s="4">
        <f t="shared" si="7"/>
        <v>29589</v>
      </c>
      <c r="M15" s="4">
        <f t="shared" si="7"/>
        <v>28202</v>
      </c>
      <c r="N15" s="4">
        <f t="shared" si="7"/>
        <v>0</v>
      </c>
      <c r="O15" s="4"/>
      <c r="P15" s="4">
        <f t="shared" ref="P15:V15" si="8">P12-SUM(P13:P14)</f>
        <v>0</v>
      </c>
      <c r="Q15" s="4">
        <f t="shared" si="8"/>
        <v>0</v>
      </c>
      <c r="R15" s="4">
        <f t="shared" si="8"/>
        <v>0</v>
      </c>
      <c r="S15" s="4">
        <f t="shared" si="8"/>
        <v>0</v>
      </c>
      <c r="T15" s="4">
        <f t="shared" si="8"/>
        <v>119437</v>
      </c>
      <c r="U15" s="4">
        <f t="shared" si="8"/>
        <v>114301</v>
      </c>
      <c r="V15" s="4">
        <f t="shared" si="8"/>
        <v>123216</v>
      </c>
    </row>
    <row r="16" spans="1:22" x14ac:dyDescent="0.2">
      <c r="B16" s="2" t="s">
        <v>37</v>
      </c>
      <c r="C16" s="4"/>
      <c r="D16" s="4"/>
      <c r="E16" s="4">
        <v>-265</v>
      </c>
      <c r="F16" s="4"/>
      <c r="G16" s="4">
        <v>-50</v>
      </c>
      <c r="H16" s="4">
        <v>158</v>
      </c>
      <c r="I16" s="4">
        <v>142</v>
      </c>
      <c r="J16" s="4"/>
      <c r="K16" s="4">
        <v>-248</v>
      </c>
      <c r="L16" s="4">
        <v>-279</v>
      </c>
      <c r="M16" s="4">
        <v>-171</v>
      </c>
      <c r="N16" s="4"/>
      <c r="O16" s="4"/>
      <c r="P16" s="4"/>
      <c r="Q16" s="4"/>
      <c r="R16" s="4"/>
      <c r="S16" s="4"/>
      <c r="T16" s="4">
        <v>-334</v>
      </c>
      <c r="U16" s="4">
        <v>-565</v>
      </c>
      <c r="V16" s="4">
        <v>269</v>
      </c>
    </row>
    <row r="17" spans="1:23" x14ac:dyDescent="0.2">
      <c r="B17" s="2" t="s">
        <v>38</v>
      </c>
      <c r="C17" s="4">
        <f t="shared" ref="C17:H17" si="9">C15+C16</f>
        <v>0</v>
      </c>
      <c r="D17" s="4">
        <f t="shared" si="9"/>
        <v>0</v>
      </c>
      <c r="E17" s="4">
        <f t="shared" si="9"/>
        <v>22733</v>
      </c>
      <c r="F17" s="4">
        <f t="shared" si="9"/>
        <v>0</v>
      </c>
      <c r="G17" s="4">
        <f t="shared" si="9"/>
        <v>40323</v>
      </c>
      <c r="H17" s="4">
        <f t="shared" si="9"/>
        <v>28058</v>
      </c>
      <c r="I17" s="4">
        <f>I15+I16</f>
        <v>25494</v>
      </c>
      <c r="J17" s="4">
        <f>J15+J16</f>
        <v>0</v>
      </c>
      <c r="K17" s="4">
        <f t="shared" ref="K17:N17" si="10">K15+K16</f>
        <v>42584</v>
      </c>
      <c r="L17" s="4">
        <f t="shared" si="10"/>
        <v>29310</v>
      </c>
      <c r="M17" s="4">
        <f t="shared" si="10"/>
        <v>28031</v>
      </c>
      <c r="N17" s="4">
        <f t="shared" si="10"/>
        <v>0</v>
      </c>
      <c r="O17" s="4"/>
      <c r="P17" s="4">
        <f t="shared" ref="P17:V17" si="11">P15+P16</f>
        <v>0</v>
      </c>
      <c r="Q17" s="4">
        <f t="shared" si="11"/>
        <v>0</v>
      </c>
      <c r="R17" s="4">
        <f t="shared" si="11"/>
        <v>0</v>
      </c>
      <c r="S17" s="4">
        <f t="shared" si="11"/>
        <v>0</v>
      </c>
      <c r="T17" s="4">
        <f t="shared" si="11"/>
        <v>119103</v>
      </c>
      <c r="U17" s="4">
        <f t="shared" si="11"/>
        <v>113736</v>
      </c>
      <c r="V17" s="4">
        <f t="shared" si="11"/>
        <v>123485</v>
      </c>
    </row>
    <row r="18" spans="1:23" x14ac:dyDescent="0.2">
      <c r="B18" s="2" t="s">
        <v>39</v>
      </c>
      <c r="C18" s="4"/>
      <c r="D18" s="4"/>
      <c r="E18" s="4">
        <v>2852</v>
      </c>
      <c r="F18" s="4"/>
      <c r="G18" s="4">
        <v>6407</v>
      </c>
      <c r="H18" s="4">
        <v>4422</v>
      </c>
      <c r="I18" s="4">
        <v>4046</v>
      </c>
      <c r="J18" s="4"/>
      <c r="K18" s="4">
        <v>6254</v>
      </c>
      <c r="L18" s="4">
        <v>4530</v>
      </c>
      <c r="M18" s="4">
        <v>4597</v>
      </c>
      <c r="N18" s="4"/>
      <c r="O18" s="4"/>
      <c r="P18" s="4"/>
      <c r="Q18" s="4"/>
      <c r="R18" s="4"/>
      <c r="S18" s="4"/>
      <c r="T18" s="4">
        <v>19300</v>
      </c>
      <c r="U18" s="4">
        <v>16741</v>
      </c>
      <c r="V18" s="4">
        <v>29749</v>
      </c>
    </row>
    <row r="19" spans="1:23" x14ac:dyDescent="0.2">
      <c r="B19" s="2" t="s">
        <v>40</v>
      </c>
      <c r="C19" s="4">
        <f t="shared" ref="C19:D19" si="12">C17-C18</f>
        <v>0</v>
      </c>
      <c r="D19" s="4">
        <f t="shared" si="12"/>
        <v>0</v>
      </c>
      <c r="E19" s="4">
        <f>E17-E18</f>
        <v>19881</v>
      </c>
      <c r="F19" s="4">
        <f t="shared" ref="F19:V19" si="13">F17-F18</f>
        <v>0</v>
      </c>
      <c r="G19" s="4">
        <f t="shared" si="13"/>
        <v>33916</v>
      </c>
      <c r="H19" s="4">
        <f t="shared" si="13"/>
        <v>23636</v>
      </c>
      <c r="I19" s="4">
        <f t="shared" si="13"/>
        <v>21448</v>
      </c>
      <c r="J19" s="4">
        <f t="shared" si="13"/>
        <v>0</v>
      </c>
      <c r="K19" s="4">
        <f t="shared" si="13"/>
        <v>36330</v>
      </c>
      <c r="L19" s="4">
        <f t="shared" si="13"/>
        <v>24780</v>
      </c>
      <c r="M19" s="4">
        <f t="shared" si="13"/>
        <v>23434</v>
      </c>
      <c r="N19" s="4">
        <f t="shared" si="13"/>
        <v>0</v>
      </c>
      <c r="O19" s="4"/>
      <c r="P19" s="4">
        <f t="shared" si="13"/>
        <v>0</v>
      </c>
      <c r="Q19" s="4">
        <f t="shared" si="13"/>
        <v>0</v>
      </c>
      <c r="R19" s="4">
        <f t="shared" si="13"/>
        <v>0</v>
      </c>
      <c r="S19" s="4">
        <f t="shared" si="13"/>
        <v>0</v>
      </c>
      <c r="T19" s="4">
        <f t="shared" si="13"/>
        <v>99803</v>
      </c>
      <c r="U19" s="4">
        <f t="shared" si="13"/>
        <v>96995</v>
      </c>
      <c r="V19" s="4">
        <f t="shared" si="13"/>
        <v>93736</v>
      </c>
    </row>
    <row r="20" spans="1:23" x14ac:dyDescent="0.2">
      <c r="A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</row>
    <row r="21" spans="1:23" x14ac:dyDescent="0.2">
      <c r="B21" s="2" t="s">
        <v>41</v>
      </c>
      <c r="C21" s="10" t="e">
        <f t="shared" ref="C21:D21" si="14">C19/C22</f>
        <v>#DIV/0!</v>
      </c>
      <c r="D21" s="10" t="e">
        <f t="shared" si="14"/>
        <v>#DIV/0!</v>
      </c>
      <c r="E21" s="10">
        <f>E19/E22</f>
        <v>1.2664982079442137</v>
      </c>
      <c r="F21" s="10" t="e">
        <f t="shared" ref="F21:V21" si="15">F19/F22</f>
        <v>#DIV/0!</v>
      </c>
      <c r="G21" s="10">
        <f t="shared" si="15"/>
        <v>2.1867516608732189</v>
      </c>
      <c r="H21" s="10">
        <f t="shared" si="15"/>
        <v>1.5342217920250585</v>
      </c>
      <c r="I21" s="10">
        <f t="shared" si="15"/>
        <v>1.4029743605912299</v>
      </c>
      <c r="J21" s="10" t="e">
        <f t="shared" si="15"/>
        <v>#DIV/0!</v>
      </c>
      <c r="K21" s="10">
        <f t="shared" si="15"/>
        <v>2.408875802262394</v>
      </c>
      <c r="L21" s="10">
        <f t="shared" si="15"/>
        <v>1.6526520263127813</v>
      </c>
      <c r="M21" s="10">
        <f t="shared" si="15"/>
        <v>1.5724471085667568</v>
      </c>
      <c r="N21" s="10" t="e">
        <f t="shared" si="15"/>
        <v>#DIV/0!</v>
      </c>
      <c r="O21" s="4"/>
      <c r="P21" s="10" t="e">
        <f t="shared" si="15"/>
        <v>#DIV/0!</v>
      </c>
      <c r="Q21" s="10" t="e">
        <f t="shared" si="15"/>
        <v>#DIV/0!</v>
      </c>
      <c r="R21" s="10" t="e">
        <f t="shared" si="15"/>
        <v>#DIV/0!</v>
      </c>
      <c r="S21" s="10" t="e">
        <f t="shared" si="15"/>
        <v>#DIV/0!</v>
      </c>
      <c r="T21" s="10">
        <f t="shared" si="15"/>
        <v>6.1546144376377772</v>
      </c>
      <c r="U21" s="10">
        <f t="shared" si="15"/>
        <v>6.1606692635543778</v>
      </c>
      <c r="V21" s="10">
        <f t="shared" si="15"/>
        <v>6.1090540709549925</v>
      </c>
    </row>
    <row r="22" spans="1:23" x14ac:dyDescent="0.2">
      <c r="B22" s="2" t="s">
        <v>5</v>
      </c>
      <c r="C22" s="4"/>
      <c r="D22" s="4"/>
      <c r="E22" s="4">
        <v>15697.614</v>
      </c>
      <c r="F22" s="4"/>
      <c r="G22" s="4">
        <v>15509.763000000001</v>
      </c>
      <c r="H22" s="4">
        <v>15405.856</v>
      </c>
      <c r="I22" s="4">
        <v>15287.521000000001</v>
      </c>
      <c r="J22" s="4"/>
      <c r="K22" s="4">
        <v>15081.724</v>
      </c>
      <c r="L22" s="4">
        <v>14994.082</v>
      </c>
      <c r="M22" s="4">
        <v>14902.886</v>
      </c>
      <c r="N22" s="4"/>
      <c r="O22" s="4"/>
      <c r="P22" s="4"/>
      <c r="Q22" s="4"/>
      <c r="R22" s="4"/>
      <c r="S22" s="4"/>
      <c r="T22" s="4">
        <v>16215.963</v>
      </c>
      <c r="U22" s="4">
        <v>15744.231</v>
      </c>
      <c r="V22" s="4">
        <v>15343.782999999999</v>
      </c>
    </row>
    <row r="23" spans="1:23" x14ac:dyDescent="0.2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</row>
    <row r="24" spans="1:23" x14ac:dyDescent="0.2">
      <c r="B24" s="2" t="s">
        <v>46</v>
      </c>
      <c r="C24" s="4"/>
      <c r="D24" s="4"/>
      <c r="E24" s="4"/>
      <c r="F24" s="4"/>
      <c r="G24" s="4"/>
      <c r="H24" s="4" t="e">
        <f t="shared" ref="H24:H27" si="16">H3/D3-1</f>
        <v>#DIV/0!</v>
      </c>
      <c r="I24" s="11">
        <f>I3/E3-1</f>
        <v>-9.4028082381708566E-3</v>
      </c>
      <c r="J24" s="4" t="e">
        <f>J3/F3-1</f>
        <v>#DIV/0!</v>
      </c>
      <c r="K24" s="11">
        <f t="shared" ref="K24:N27" si="17">K3/G3-1</f>
        <v>-8.0915899113368495E-3</v>
      </c>
      <c r="L24" s="11">
        <f t="shared" si="17"/>
        <v>1.9102321432456604E-2</v>
      </c>
      <c r="M24" s="11">
        <f t="shared" si="17"/>
        <v>0.13451750814332253</v>
      </c>
      <c r="N24" s="11" t="e">
        <f t="shared" si="17"/>
        <v>#DIV/0!</v>
      </c>
      <c r="O24" s="4"/>
      <c r="P24" s="4"/>
      <c r="Q24" s="11" t="e">
        <f t="shared" ref="Q24:U27" si="18">+Q3/P3-1</f>
        <v>#DIV/0!</v>
      </c>
      <c r="R24" s="11" t="e">
        <f t="shared" si="18"/>
        <v>#DIV/0!</v>
      </c>
      <c r="S24" s="11" t="e">
        <f t="shared" si="18"/>
        <v>#DIV/0!</v>
      </c>
      <c r="T24" s="11" t="e">
        <f t="shared" si="18"/>
        <v>#DIV/0!</v>
      </c>
      <c r="U24" s="11">
        <f t="shared" si="18"/>
        <v>-2.3874757286278081E-2</v>
      </c>
      <c r="V24" s="11">
        <f>+V3/U3-1</f>
        <v>2.9912804175826757E-3</v>
      </c>
    </row>
    <row r="25" spans="1:23" x14ac:dyDescent="0.2">
      <c r="B25" s="2" t="s">
        <v>47</v>
      </c>
      <c r="C25" s="4"/>
      <c r="D25" s="4"/>
      <c r="E25" s="4"/>
      <c r="F25" s="4"/>
      <c r="G25" s="4"/>
      <c r="H25" s="4" t="e">
        <f t="shared" si="16"/>
        <v>#DIV/0!</v>
      </c>
      <c r="I25" s="11">
        <f t="shared" ref="I25:J27" si="19">I4/E4-1</f>
        <v>2.4707602339181234E-2</v>
      </c>
      <c r="J25" s="4" t="e">
        <f t="shared" si="19"/>
        <v>#DIV/0!</v>
      </c>
      <c r="K25" s="11">
        <f t="shared" si="17"/>
        <v>0.15514138817480716</v>
      </c>
      <c r="L25" s="11">
        <f t="shared" si="17"/>
        <v>6.6836666219299401E-2</v>
      </c>
      <c r="M25" s="11">
        <f t="shared" si="17"/>
        <v>0.14795263232986167</v>
      </c>
      <c r="N25" s="11" t="e">
        <f t="shared" si="17"/>
        <v>#DIV/0!</v>
      </c>
      <c r="O25" s="4"/>
      <c r="P25" s="4"/>
      <c r="Q25" s="11" t="e">
        <f t="shared" si="18"/>
        <v>#DIV/0!</v>
      </c>
      <c r="R25" s="11" t="e">
        <f t="shared" si="18"/>
        <v>#DIV/0!</v>
      </c>
      <c r="S25" s="11" t="e">
        <f t="shared" si="18"/>
        <v>#DIV/0!</v>
      </c>
      <c r="T25" s="11" t="e">
        <f t="shared" si="18"/>
        <v>#DIV/0!</v>
      </c>
      <c r="U25" s="11">
        <f t="shared" si="18"/>
        <v>-0.26930831072504169</v>
      </c>
      <c r="V25" s="11">
        <f t="shared" ref="V25:V27" si="20">+V4/U4-1</f>
        <v>2.1357768164322E-2</v>
      </c>
    </row>
    <row r="26" spans="1:23" x14ac:dyDescent="0.2">
      <c r="B26" s="2" t="s">
        <v>48</v>
      </c>
      <c r="C26" s="4"/>
      <c r="D26" s="4"/>
      <c r="E26" s="4"/>
      <c r="F26" s="4"/>
      <c r="G26" s="4"/>
      <c r="H26" s="4" t="e">
        <f t="shared" si="16"/>
        <v>#DIV/0!</v>
      </c>
      <c r="I26" s="11">
        <f t="shared" si="19"/>
        <v>0.23674667587635989</v>
      </c>
      <c r="J26" s="4" t="e">
        <f t="shared" si="19"/>
        <v>#DIV/0!</v>
      </c>
      <c r="K26" s="11">
        <f t="shared" si="17"/>
        <v>0.15164459632635618</v>
      </c>
      <c r="L26" s="11">
        <f t="shared" si="17"/>
        <v>0.15164597949271452</v>
      </c>
      <c r="M26" s="11">
        <f t="shared" si="17"/>
        <v>-8.1122591454900861E-2</v>
      </c>
      <c r="N26" s="11" t="e">
        <f t="shared" si="17"/>
        <v>#DIV/0!</v>
      </c>
      <c r="O26" s="4"/>
      <c r="P26" s="4"/>
      <c r="Q26" s="11" t="e">
        <f t="shared" si="18"/>
        <v>#DIV/0!</v>
      </c>
      <c r="R26" s="11" t="e">
        <f t="shared" si="18"/>
        <v>#DIV/0!</v>
      </c>
      <c r="S26" s="11" t="e">
        <f t="shared" si="18"/>
        <v>#DIV/0!</v>
      </c>
      <c r="T26" s="11" t="e">
        <f t="shared" si="18"/>
        <v>#DIV/0!</v>
      </c>
      <c r="U26" s="11">
        <f t="shared" si="18"/>
        <v>-3.3865901952751631E-2</v>
      </c>
      <c r="V26" s="11">
        <f t="shared" si="20"/>
        <v>-5.674911660777382E-2</v>
      </c>
    </row>
    <row r="27" spans="1:23" x14ac:dyDescent="0.2">
      <c r="B27" s="2" t="s">
        <v>49</v>
      </c>
      <c r="C27" s="4"/>
      <c r="D27" s="4"/>
      <c r="E27" s="4"/>
      <c r="F27" s="4"/>
      <c r="G27" s="4"/>
      <c r="H27" s="4" t="e">
        <f t="shared" si="16"/>
        <v>#DIV/0!</v>
      </c>
      <c r="I27" s="11">
        <f t="shared" si="19"/>
        <v>-2.2573635924674096E-2</v>
      </c>
      <c r="J27" s="4" t="e">
        <f t="shared" si="19"/>
        <v>#DIV/0!</v>
      </c>
      <c r="K27" s="11">
        <f t="shared" si="17"/>
        <v>-1.7234167154689173E-2</v>
      </c>
      <c r="L27" s="11">
        <f t="shared" si="17"/>
        <v>-4.9412359408568141E-2</v>
      </c>
      <c r="M27" s="11">
        <f t="shared" si="17"/>
        <v>-8.5587254538718072E-2</v>
      </c>
      <c r="N27" s="11" t="e">
        <f t="shared" si="17"/>
        <v>#DIV/0!</v>
      </c>
      <c r="O27" s="4"/>
      <c r="P27" s="4"/>
      <c r="Q27" s="11" t="e">
        <f t="shared" si="18"/>
        <v>#DIV/0!</v>
      </c>
      <c r="R27" s="11" t="e">
        <f t="shared" si="18"/>
        <v>#DIV/0!</v>
      </c>
      <c r="S27" s="11" t="e">
        <f t="shared" si="18"/>
        <v>#DIV/0!</v>
      </c>
      <c r="T27" s="11" t="e">
        <f t="shared" si="18"/>
        <v>#DIV/0!</v>
      </c>
      <c r="U27" s="11">
        <f t="shared" si="18"/>
        <v>-3.3849809655439933E-2</v>
      </c>
      <c r="V27" s="11">
        <f t="shared" si="20"/>
        <v>-7.1276195256619435E-2</v>
      </c>
    </row>
    <row r="28" spans="1:23" x14ac:dyDescent="0.2">
      <c r="B28" s="2" t="s">
        <v>50</v>
      </c>
      <c r="C28" s="4"/>
      <c r="D28" s="4"/>
      <c r="E28" s="4"/>
      <c r="F28" s="4"/>
      <c r="G28" s="4"/>
      <c r="H28" s="4" t="e">
        <f t="shared" ref="H28" si="21">H8/D8-1</f>
        <v>#DIV/0!</v>
      </c>
      <c r="I28" s="11">
        <f>I8/E8-1</f>
        <v>0.1414227124876255</v>
      </c>
      <c r="J28" s="4" t="e">
        <f>J8/F8-1</f>
        <v>#DIV/0!</v>
      </c>
      <c r="K28" s="11">
        <f t="shared" ref="K28:N28" si="22">K8/G8-1</f>
        <v>0.13942120517368162</v>
      </c>
      <c r="L28" s="11">
        <f t="shared" si="22"/>
        <v>0.11639502241588806</v>
      </c>
      <c r="M28" s="11">
        <f t="shared" si="22"/>
        <v>0.13257341097757402</v>
      </c>
      <c r="N28" s="11" t="e">
        <f t="shared" si="22"/>
        <v>#DIV/0!</v>
      </c>
      <c r="O28" s="4"/>
      <c r="P28" s="4"/>
      <c r="Q28" s="11" t="e">
        <f t="shared" ref="Q28:U28" si="23">+Q8/P8-1</f>
        <v>#DIV/0!</v>
      </c>
      <c r="R28" s="11" t="e">
        <f t="shared" si="23"/>
        <v>#DIV/0!</v>
      </c>
      <c r="S28" s="11" t="e">
        <f t="shared" si="23"/>
        <v>#DIV/0!</v>
      </c>
      <c r="T28" s="11" t="e">
        <f t="shared" si="23"/>
        <v>#DIV/0!</v>
      </c>
      <c r="U28" s="11">
        <f t="shared" si="23"/>
        <v>9.0504166186691215E-2</v>
      </c>
      <c r="V28" s="11">
        <f>+V8/U8-1</f>
        <v>0.12874413145539898</v>
      </c>
    </row>
    <row r="29" spans="1:23" x14ac:dyDescent="0.2">
      <c r="B29" s="1" t="s">
        <v>51</v>
      </c>
      <c r="C29" s="9"/>
      <c r="D29" s="9"/>
      <c r="E29" s="9"/>
      <c r="F29" s="9"/>
      <c r="G29" s="9"/>
      <c r="H29" s="12" t="e">
        <f>H9/D9-1</f>
        <v>#DIV/0!</v>
      </c>
      <c r="I29" s="12">
        <f>I9/E9-1</f>
        <v>4.8657041211780383E-2</v>
      </c>
      <c r="J29" s="12" t="e">
        <f>J9/F9-1</f>
        <v>#DIV/0!</v>
      </c>
      <c r="K29" s="12">
        <f t="shared" ref="K29:N29" si="24">K9/G9-1</f>
        <v>3.9514948776918191E-2</v>
      </c>
      <c r="L29" s="12">
        <f t="shared" si="24"/>
        <v>5.075314314678292E-2</v>
      </c>
      <c r="M29" s="12">
        <f t="shared" si="24"/>
        <v>9.628455180293094E-2</v>
      </c>
      <c r="N29" s="12" t="e">
        <f t="shared" si="24"/>
        <v>#DIV/0!</v>
      </c>
      <c r="O29" s="9"/>
      <c r="P29" s="9"/>
      <c r="Q29" s="12" t="e">
        <f t="shared" ref="Q29:U29" si="25">+Q9/P9-1</f>
        <v>#DIV/0!</v>
      </c>
      <c r="R29" s="12" t="e">
        <f t="shared" si="25"/>
        <v>#DIV/0!</v>
      </c>
      <c r="S29" s="12" t="e">
        <f t="shared" si="25"/>
        <v>#DIV/0!</v>
      </c>
      <c r="T29" s="12" t="e">
        <f t="shared" si="25"/>
        <v>#DIV/0!</v>
      </c>
      <c r="U29" s="12">
        <f t="shared" si="25"/>
        <v>-2.800460530319937E-2</v>
      </c>
      <c r="V29" s="12">
        <f>+V9/U9-1</f>
        <v>2.021994077514111E-2</v>
      </c>
      <c r="W29" s="1"/>
    </row>
    <row r="30" spans="1:23" x14ac:dyDescent="0.2">
      <c r="B30" s="2" t="s">
        <v>52</v>
      </c>
      <c r="C30" s="11" t="e">
        <f t="shared" ref="C30:H30" si="26">C12/C9</f>
        <v>#DIV/0!</v>
      </c>
      <c r="D30" s="11" t="e">
        <f t="shared" si="26"/>
        <v>#DIV/0!</v>
      </c>
      <c r="E30" s="11">
        <f t="shared" si="26"/>
        <v>0.44516302553883397</v>
      </c>
      <c r="F30" s="11" t="e">
        <f t="shared" si="26"/>
        <v>#DIV/0!</v>
      </c>
      <c r="G30" s="11">
        <f t="shared" si="26"/>
        <v>0.45874973865774621</v>
      </c>
      <c r="H30" s="11">
        <f t="shared" si="26"/>
        <v>0.46578074554009236</v>
      </c>
      <c r="I30" s="11">
        <f>I12/I9</f>
        <v>0.46257155181458898</v>
      </c>
      <c r="J30" s="11" t="e">
        <f>J12/J9</f>
        <v>#DIV/0!</v>
      </c>
      <c r="K30" s="11">
        <f t="shared" ref="K30:N30" si="27">K12/K9</f>
        <v>0.46882542236524538</v>
      </c>
      <c r="L30" s="11">
        <f t="shared" si="27"/>
        <v>0.47050619238876246</v>
      </c>
      <c r="M30" s="11">
        <f t="shared" si="27"/>
        <v>0.46490705687183631</v>
      </c>
      <c r="N30" s="11" t="e">
        <f t="shared" si="27"/>
        <v>#DIV/0!</v>
      </c>
      <c r="O30" s="4"/>
      <c r="P30" s="4"/>
      <c r="Q30" s="4"/>
      <c r="R30" s="4"/>
      <c r="S30" s="4"/>
      <c r="T30" s="4"/>
      <c r="U30" s="4"/>
      <c r="V30" s="4"/>
    </row>
    <row r="31" spans="1:23" x14ac:dyDescent="0.2">
      <c r="B31" s="2" t="s">
        <v>53</v>
      </c>
      <c r="C31" s="11" t="e">
        <f t="shared" ref="C31:H31" si="28">C15/C9</f>
        <v>#DIV/0!</v>
      </c>
      <c r="D31" s="11" t="e">
        <f t="shared" si="28"/>
        <v>#DIV/0!</v>
      </c>
      <c r="E31" s="11">
        <f t="shared" si="28"/>
        <v>0.28115945572576012</v>
      </c>
      <c r="F31" s="11" t="e">
        <f t="shared" si="28"/>
        <v>#DIV/0!</v>
      </c>
      <c r="G31" s="11">
        <f t="shared" si="28"/>
        <v>0.33763746602550698</v>
      </c>
      <c r="H31" s="11">
        <f t="shared" si="28"/>
        <v>0.30742785362467356</v>
      </c>
      <c r="I31" s="11">
        <f>I15/I9</f>
        <v>0.29555708406682446</v>
      </c>
      <c r="J31" s="11" t="e">
        <f>J15/J9</f>
        <v>#DIV/0!</v>
      </c>
      <c r="K31" s="11">
        <f t="shared" ref="K31:N31" si="29">K15/K9</f>
        <v>0.34458567980691873</v>
      </c>
      <c r="L31" s="11">
        <f t="shared" si="29"/>
        <v>0.31029058610094484</v>
      </c>
      <c r="M31" s="11">
        <f t="shared" si="29"/>
        <v>0.29990641881832492</v>
      </c>
      <c r="N31" s="11" t="e">
        <f t="shared" si="29"/>
        <v>#DIV/0!</v>
      </c>
      <c r="O31" s="4"/>
      <c r="P31" s="4"/>
      <c r="Q31" s="4"/>
      <c r="R31" s="4"/>
      <c r="S31" s="4"/>
      <c r="T31" s="4"/>
      <c r="U31" s="4"/>
      <c r="V31" s="4"/>
    </row>
    <row r="32" spans="1:23" x14ac:dyDescent="0.2">
      <c r="B32" s="2" t="s">
        <v>54</v>
      </c>
      <c r="C32" s="11" t="e">
        <f t="shared" ref="C32:H32" si="30">C18/C17</f>
        <v>#DIV/0!</v>
      </c>
      <c r="D32" s="11" t="e">
        <f t="shared" si="30"/>
        <v>#DIV/0!</v>
      </c>
      <c r="E32" s="11">
        <f t="shared" si="30"/>
        <v>0.12545638499098227</v>
      </c>
      <c r="F32" s="11" t="e">
        <f t="shared" si="30"/>
        <v>#DIV/0!</v>
      </c>
      <c r="G32" s="11">
        <f t="shared" si="30"/>
        <v>0.15889194752374575</v>
      </c>
      <c r="H32" s="11">
        <f t="shared" si="30"/>
        <v>0.1576021099151757</v>
      </c>
      <c r="I32" s="11">
        <f>I18/I17</f>
        <v>0.15870400878638111</v>
      </c>
      <c r="J32" s="11" t="e">
        <f>J18/J17</f>
        <v>#DIV/0!</v>
      </c>
      <c r="K32" s="11">
        <f t="shared" ref="K32:N32" si="31">K18/K17</f>
        <v>0.14686267142588766</v>
      </c>
      <c r="L32" s="11">
        <f t="shared" si="31"/>
        <v>0.15455475946775846</v>
      </c>
      <c r="M32" s="11">
        <f t="shared" si="31"/>
        <v>0.16399700331775535</v>
      </c>
      <c r="N32" s="11" t="e">
        <f t="shared" si="31"/>
        <v>#DIV/0!</v>
      </c>
      <c r="O32" s="4"/>
      <c r="P32" s="4"/>
      <c r="Q32" s="4"/>
      <c r="R32" s="4"/>
      <c r="S32" s="4"/>
      <c r="T32" s="4"/>
      <c r="U32" s="4"/>
      <c r="V32" s="4"/>
    </row>
    <row r="33" spans="2:22" x14ac:dyDescent="0.2"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</row>
    <row r="34" spans="2:22" x14ac:dyDescent="0.2">
      <c r="B34" s="2" t="s">
        <v>55</v>
      </c>
      <c r="C34" s="4"/>
      <c r="D34" s="4"/>
      <c r="E34" s="4">
        <v>29965</v>
      </c>
      <c r="F34" s="4"/>
      <c r="G34" s="4"/>
      <c r="H34" s="4">
        <v>29943</v>
      </c>
      <c r="I34" s="4">
        <v>25565</v>
      </c>
      <c r="J34" s="4"/>
      <c r="K34" s="4"/>
      <c r="L34" s="4">
        <v>28162</v>
      </c>
      <c r="M34" s="4"/>
      <c r="N34" s="4"/>
      <c r="O34" s="4"/>
      <c r="P34" s="4"/>
      <c r="Q34" s="4"/>
      <c r="R34" s="4"/>
      <c r="S34" s="4"/>
      <c r="T34" s="4"/>
      <c r="U34" s="4"/>
      <c r="V34" s="4"/>
    </row>
    <row r="35" spans="2:22" x14ac:dyDescent="0.2">
      <c r="B35" s="2" t="s">
        <v>56</v>
      </c>
      <c r="C35" s="4"/>
      <c r="D35" s="4"/>
      <c r="E35" s="4">
        <v>31590</v>
      </c>
      <c r="F35" s="4"/>
      <c r="G35" s="4"/>
      <c r="H35" s="4">
        <v>35228</v>
      </c>
      <c r="I35" s="4">
        <v>36236</v>
      </c>
      <c r="J35" s="4"/>
      <c r="K35" s="4"/>
      <c r="L35" s="4">
        <v>20336</v>
      </c>
      <c r="M35" s="4"/>
      <c r="N35" s="4"/>
      <c r="O35" s="4"/>
      <c r="P35" s="4"/>
      <c r="Q35" s="4"/>
      <c r="R35" s="4"/>
      <c r="S35" s="4"/>
      <c r="T35" s="4"/>
      <c r="U35" s="4"/>
      <c r="V35" s="4"/>
    </row>
    <row r="36" spans="2:22" x14ac:dyDescent="0.2">
      <c r="B36" s="2" t="s">
        <v>57</v>
      </c>
      <c r="C36" s="4"/>
      <c r="D36" s="4"/>
      <c r="E36" s="4">
        <v>29508</v>
      </c>
      <c r="F36" s="4"/>
      <c r="G36" s="4"/>
      <c r="H36" s="4">
        <v>33410</v>
      </c>
      <c r="I36" s="4">
        <v>22795</v>
      </c>
      <c r="J36" s="4"/>
      <c r="K36" s="4"/>
      <c r="L36" s="4">
        <v>26136</v>
      </c>
      <c r="M36" s="4"/>
      <c r="N36" s="4"/>
      <c r="O36" s="4"/>
      <c r="P36" s="4"/>
      <c r="Q36" s="4"/>
      <c r="R36" s="4"/>
      <c r="S36" s="4"/>
      <c r="T36" s="4"/>
      <c r="U36" s="4"/>
      <c r="V36" s="4"/>
    </row>
    <row r="37" spans="2:22" x14ac:dyDescent="0.2">
      <c r="B37" s="2" t="s">
        <v>58</v>
      </c>
      <c r="C37" s="4"/>
      <c r="D37" s="4"/>
      <c r="E37" s="4">
        <v>31477</v>
      </c>
      <c r="F37" s="4"/>
      <c r="G37" s="4"/>
      <c r="H37" s="4">
        <v>32833</v>
      </c>
      <c r="I37" s="4">
        <v>20377</v>
      </c>
      <c r="J37" s="4"/>
      <c r="K37" s="4"/>
      <c r="L37" s="4">
        <v>23662</v>
      </c>
      <c r="M37" s="4"/>
      <c r="N37" s="4"/>
      <c r="O37" s="4"/>
      <c r="P37" s="4"/>
      <c r="Q37" s="4"/>
      <c r="R37" s="4"/>
      <c r="S37" s="4"/>
      <c r="T37" s="4"/>
      <c r="U37" s="4"/>
      <c r="V37" s="4"/>
    </row>
    <row r="38" spans="2:22" x14ac:dyDescent="0.2">
      <c r="B38" s="2" t="s">
        <v>59</v>
      </c>
      <c r="C38" s="4"/>
      <c r="D38" s="4"/>
      <c r="E38" s="4">
        <v>6331</v>
      </c>
      <c r="F38" s="4"/>
      <c r="G38" s="4"/>
      <c r="H38" s="4">
        <v>7286</v>
      </c>
      <c r="I38" s="4">
        <v>6165</v>
      </c>
      <c r="J38" s="4"/>
      <c r="K38" s="4"/>
      <c r="L38" s="4">
        <v>6269</v>
      </c>
      <c r="M38" s="4"/>
      <c r="N38" s="4"/>
      <c r="O38" s="4"/>
      <c r="P38" s="4"/>
      <c r="Q38" s="4"/>
      <c r="R38" s="4"/>
      <c r="S38" s="4"/>
      <c r="T38" s="4"/>
      <c r="U38" s="4"/>
      <c r="V38" s="4"/>
    </row>
    <row r="39" spans="2:22" x14ac:dyDescent="0.2">
      <c r="B39" s="2" t="s">
        <v>60</v>
      </c>
      <c r="C39" s="4"/>
      <c r="D39" s="4"/>
      <c r="E39" s="4">
        <v>14695</v>
      </c>
      <c r="F39" s="4"/>
      <c r="G39" s="4"/>
      <c r="H39" s="4">
        <v>14287</v>
      </c>
      <c r="I39" s="4">
        <v>14297</v>
      </c>
      <c r="J39" s="4"/>
      <c r="K39" s="4"/>
      <c r="L39" s="4">
        <v>14109</v>
      </c>
      <c r="M39" s="4"/>
      <c r="N39" s="4"/>
      <c r="O39" s="4"/>
      <c r="P39" s="4"/>
      <c r="Q39" s="4"/>
      <c r="R39" s="4"/>
      <c r="S39" s="4"/>
      <c r="T39" s="4"/>
      <c r="U39" s="4"/>
      <c r="V39" s="4"/>
    </row>
    <row r="40" spans="2:22" x14ac:dyDescent="0.2">
      <c r="B40" s="2" t="s">
        <v>61</v>
      </c>
      <c r="C40" s="4">
        <f t="shared" ref="C40:H40" si="32">SUM(C34:C39)</f>
        <v>0</v>
      </c>
      <c r="D40" s="4">
        <f t="shared" si="32"/>
        <v>0</v>
      </c>
      <c r="E40" s="4">
        <f>SUM(E34:E39)</f>
        <v>143566</v>
      </c>
      <c r="F40" s="4">
        <f t="shared" si="32"/>
        <v>0</v>
      </c>
      <c r="G40" s="4">
        <f t="shared" si="32"/>
        <v>0</v>
      </c>
      <c r="H40" s="4">
        <f t="shared" si="32"/>
        <v>152987</v>
      </c>
      <c r="I40" s="4">
        <f>SUM(I34:I39)</f>
        <v>125435</v>
      </c>
      <c r="J40" s="4">
        <f>SUM(J34:J39)</f>
        <v>0</v>
      </c>
      <c r="K40" s="4"/>
      <c r="L40" s="4">
        <f>SUM(L34:L39)</f>
        <v>118674</v>
      </c>
      <c r="M40" s="4"/>
      <c r="N40" s="4"/>
      <c r="O40" s="4"/>
      <c r="P40" s="4"/>
      <c r="Q40" s="4"/>
      <c r="R40" s="4"/>
      <c r="S40" s="4"/>
      <c r="T40" s="4"/>
      <c r="U40" s="4"/>
      <c r="V40" s="4"/>
    </row>
    <row r="41" spans="2:22" x14ac:dyDescent="0.2">
      <c r="B41" s="2" t="s">
        <v>56</v>
      </c>
      <c r="C41" s="4"/>
      <c r="D41" s="4"/>
      <c r="E41" s="4">
        <v>100544</v>
      </c>
      <c r="F41" s="4"/>
      <c r="G41" s="4"/>
      <c r="H41" s="4">
        <v>91479</v>
      </c>
      <c r="I41" s="4">
        <v>91240</v>
      </c>
      <c r="J41" s="4"/>
      <c r="K41" s="4"/>
      <c r="L41" s="4">
        <v>84424</v>
      </c>
      <c r="M41" s="4"/>
      <c r="N41" s="4"/>
      <c r="O41" s="4"/>
      <c r="P41" s="4"/>
      <c r="Q41" s="4"/>
      <c r="R41" s="4"/>
      <c r="S41" s="4"/>
      <c r="T41" s="4"/>
      <c r="U41" s="4"/>
      <c r="V41" s="4"/>
    </row>
    <row r="42" spans="2:22" x14ac:dyDescent="0.2">
      <c r="B42" s="2" t="s">
        <v>62</v>
      </c>
      <c r="C42" s="4"/>
      <c r="D42" s="4"/>
      <c r="E42" s="4">
        <v>43715</v>
      </c>
      <c r="F42" s="4"/>
      <c r="G42" s="4"/>
      <c r="H42" s="4">
        <v>45680</v>
      </c>
      <c r="I42" s="4">
        <v>44502</v>
      </c>
      <c r="J42" s="4"/>
      <c r="K42" s="4"/>
      <c r="L42" s="4">
        <v>46876</v>
      </c>
      <c r="M42" s="4"/>
      <c r="N42" s="4"/>
      <c r="O42" s="4"/>
      <c r="P42" s="4"/>
      <c r="Q42" s="4"/>
      <c r="R42" s="4"/>
      <c r="S42" s="4"/>
      <c r="T42" s="4"/>
      <c r="U42" s="4"/>
      <c r="V42" s="4"/>
    </row>
    <row r="43" spans="2:22" x14ac:dyDescent="0.2">
      <c r="B43" s="2" t="s">
        <v>60</v>
      </c>
      <c r="C43" s="4"/>
      <c r="D43" s="4"/>
      <c r="E43" s="4">
        <v>64758</v>
      </c>
      <c r="F43" s="4"/>
      <c r="G43" s="4"/>
      <c r="H43" s="4">
        <v>74834</v>
      </c>
      <c r="I43" s="4">
        <v>70435</v>
      </c>
      <c r="J43" s="4"/>
      <c r="K43" s="4"/>
      <c r="L43" s="4">
        <v>81259</v>
      </c>
      <c r="M43" s="4"/>
      <c r="N43" s="4"/>
      <c r="O43" s="4"/>
      <c r="P43" s="4"/>
      <c r="Q43" s="4"/>
      <c r="R43" s="4"/>
      <c r="S43" s="4"/>
      <c r="T43" s="4"/>
      <c r="U43" s="4"/>
      <c r="V43" s="4"/>
    </row>
    <row r="44" spans="2:22" x14ac:dyDescent="0.2">
      <c r="B44" s="2" t="s">
        <v>63</v>
      </c>
      <c r="C44" s="4">
        <f t="shared" ref="C44:H44" si="33">SUM(C41:C43)</f>
        <v>0</v>
      </c>
      <c r="D44" s="4">
        <f t="shared" si="33"/>
        <v>0</v>
      </c>
      <c r="E44" s="4">
        <f t="shared" si="33"/>
        <v>209017</v>
      </c>
      <c r="F44" s="4">
        <f t="shared" si="33"/>
        <v>0</v>
      </c>
      <c r="G44" s="4">
        <f t="shared" si="33"/>
        <v>0</v>
      </c>
      <c r="H44" s="4">
        <f t="shared" si="33"/>
        <v>211993</v>
      </c>
      <c r="I44" s="4">
        <f>SUM(I41:I43)</f>
        <v>206177</v>
      </c>
      <c r="J44" s="4">
        <f t="shared" ref="J44:L44" si="34">SUM(J41:J43)</f>
        <v>0</v>
      </c>
      <c r="K44" s="4">
        <f t="shared" si="34"/>
        <v>0</v>
      </c>
      <c r="L44" s="4">
        <f t="shared" si="34"/>
        <v>212559</v>
      </c>
      <c r="M44" s="4"/>
      <c r="N44" s="4"/>
      <c r="O44" s="4"/>
      <c r="P44" s="4"/>
      <c r="Q44" s="4"/>
      <c r="R44" s="4"/>
      <c r="S44" s="4"/>
      <c r="T44" s="4"/>
      <c r="U44" s="4"/>
      <c r="V44" s="4"/>
    </row>
    <row r="45" spans="2:22" x14ac:dyDescent="0.2">
      <c r="B45" s="1" t="s">
        <v>64</v>
      </c>
      <c r="C45" s="9">
        <f t="shared" ref="C45:I45" si="35">C44+C40</f>
        <v>0</v>
      </c>
      <c r="D45" s="9">
        <f t="shared" si="35"/>
        <v>0</v>
      </c>
      <c r="E45" s="9">
        <f t="shared" si="35"/>
        <v>352583</v>
      </c>
      <c r="F45" s="9">
        <f t="shared" si="35"/>
        <v>0</v>
      </c>
      <c r="G45" s="9">
        <f t="shared" si="35"/>
        <v>0</v>
      </c>
      <c r="H45" s="9">
        <f t="shared" si="35"/>
        <v>364980</v>
      </c>
      <c r="I45" s="9">
        <f t="shared" si="35"/>
        <v>331612</v>
      </c>
      <c r="J45" s="9">
        <f t="shared" ref="J45:L45" si="36">J44+J40</f>
        <v>0</v>
      </c>
      <c r="K45" s="9">
        <f t="shared" si="36"/>
        <v>0</v>
      </c>
      <c r="L45" s="9">
        <f t="shared" si="36"/>
        <v>331233</v>
      </c>
      <c r="M45" s="4"/>
      <c r="N45" s="4"/>
      <c r="O45" s="4"/>
      <c r="P45" s="4"/>
      <c r="Q45" s="4"/>
      <c r="R45" s="4"/>
      <c r="S45" s="4"/>
      <c r="T45" s="4"/>
      <c r="U45" s="4"/>
      <c r="V45" s="4"/>
    </row>
    <row r="46" spans="2:22" x14ac:dyDescent="0.2">
      <c r="B46" s="2" t="s">
        <v>65</v>
      </c>
      <c r="C46" s="4"/>
      <c r="D46" s="4"/>
      <c r="E46" s="4">
        <v>62611</v>
      </c>
      <c r="F46" s="4"/>
      <c r="G46" s="4"/>
      <c r="H46" s="4">
        <v>68960</v>
      </c>
      <c r="I46" s="4">
        <v>47574</v>
      </c>
      <c r="J46" s="4"/>
      <c r="K46" s="4"/>
      <c r="L46" s="4">
        <v>54126</v>
      </c>
      <c r="M46" s="4"/>
      <c r="N46" s="4"/>
      <c r="O46" s="4"/>
      <c r="P46" s="4"/>
      <c r="Q46" s="4"/>
      <c r="R46" s="4"/>
      <c r="S46" s="4"/>
      <c r="T46" s="4"/>
      <c r="U46" s="4"/>
      <c r="V46" s="4"/>
    </row>
    <row r="47" spans="2:22" x14ac:dyDescent="0.2">
      <c r="B47" s="2" t="s">
        <v>60</v>
      </c>
      <c r="C47" s="4"/>
      <c r="D47" s="4"/>
      <c r="E47" s="4">
        <v>58829</v>
      </c>
      <c r="F47" s="4"/>
      <c r="G47" s="4"/>
      <c r="H47" s="4">
        <v>78304</v>
      </c>
      <c r="I47" s="4">
        <v>60889</v>
      </c>
      <c r="J47" s="4"/>
      <c r="K47" s="4"/>
      <c r="L47" s="4">
        <v>61849</v>
      </c>
      <c r="M47" s="4"/>
      <c r="N47" s="4"/>
      <c r="O47" s="4"/>
      <c r="P47" s="4"/>
      <c r="Q47" s="4"/>
      <c r="R47" s="4"/>
      <c r="S47" s="4"/>
      <c r="T47" s="4"/>
      <c r="U47" s="4"/>
      <c r="V47" s="4"/>
    </row>
    <row r="48" spans="2:22" x14ac:dyDescent="0.2">
      <c r="B48" s="2" t="s">
        <v>66</v>
      </c>
      <c r="C48" s="4"/>
      <c r="D48" s="4"/>
      <c r="E48" s="4">
        <v>8061</v>
      </c>
      <c r="F48" s="4"/>
      <c r="G48" s="4"/>
      <c r="H48" s="4">
        <v>8249</v>
      </c>
      <c r="I48" s="4">
        <v>8053</v>
      </c>
      <c r="J48" s="4"/>
      <c r="K48" s="4"/>
      <c r="L48" s="4">
        <v>8976</v>
      </c>
      <c r="M48" s="4"/>
      <c r="N48" s="4"/>
      <c r="O48" s="4"/>
      <c r="P48" s="4"/>
      <c r="Q48" s="4"/>
      <c r="R48" s="4"/>
      <c r="S48" s="4"/>
      <c r="T48" s="4"/>
      <c r="U48" s="4"/>
      <c r="V48" s="4"/>
    </row>
    <row r="49" spans="2:22" x14ac:dyDescent="0.2">
      <c r="B49" s="2" t="s">
        <v>67</v>
      </c>
      <c r="C49" s="4"/>
      <c r="D49" s="4"/>
      <c r="E49" s="4">
        <v>5985</v>
      </c>
      <c r="F49" s="4"/>
      <c r="G49" s="4"/>
      <c r="H49" s="4">
        <v>9967</v>
      </c>
      <c r="I49" s="4">
        <v>2994</v>
      </c>
      <c r="J49" s="4"/>
      <c r="K49" s="4"/>
      <c r="L49" s="4">
        <v>5982</v>
      </c>
      <c r="M49" s="4"/>
      <c r="N49" s="4"/>
      <c r="O49" s="4"/>
      <c r="P49" s="4"/>
      <c r="Q49" s="4"/>
      <c r="R49" s="4"/>
      <c r="S49" s="4"/>
      <c r="T49" s="4"/>
      <c r="U49" s="4"/>
      <c r="V49" s="4"/>
    </row>
    <row r="50" spans="2:22" x14ac:dyDescent="0.2">
      <c r="B50" s="2" t="s">
        <v>68</v>
      </c>
      <c r="C50" s="4"/>
      <c r="D50" s="4"/>
      <c r="E50" s="4">
        <v>9822</v>
      </c>
      <c r="F50" s="4"/>
      <c r="G50" s="4"/>
      <c r="H50" s="4">
        <v>10912</v>
      </c>
      <c r="I50" s="4">
        <v>12114</v>
      </c>
      <c r="J50" s="4"/>
      <c r="K50" s="4"/>
      <c r="L50" s="4">
        <v>13638</v>
      </c>
      <c r="M50" s="4"/>
      <c r="N50" s="4"/>
      <c r="O50" s="4"/>
      <c r="P50" s="4"/>
      <c r="Q50" s="4"/>
      <c r="R50" s="4"/>
      <c r="S50" s="4"/>
      <c r="T50" s="4"/>
      <c r="U50" s="4"/>
      <c r="V50" s="4"/>
    </row>
    <row r="51" spans="2:22" x14ac:dyDescent="0.2">
      <c r="B51" s="2" t="s">
        <v>73</v>
      </c>
      <c r="C51" s="4">
        <f t="shared" ref="C51:H51" si="37">SUM(C46:C50)</f>
        <v>0</v>
      </c>
      <c r="D51" s="4">
        <f t="shared" si="37"/>
        <v>0</v>
      </c>
      <c r="E51" s="4">
        <f t="shared" si="37"/>
        <v>145308</v>
      </c>
      <c r="F51" s="4">
        <f t="shared" si="37"/>
        <v>0</v>
      </c>
      <c r="G51" s="4">
        <f t="shared" si="37"/>
        <v>0</v>
      </c>
      <c r="H51" s="4">
        <f t="shared" si="37"/>
        <v>176392</v>
      </c>
      <c r="I51" s="4">
        <f>SUM(I46:I50)</f>
        <v>131624</v>
      </c>
      <c r="J51" s="4">
        <f t="shared" ref="J51:L51" si="38">SUM(J46:J50)</f>
        <v>0</v>
      </c>
      <c r="K51" s="4">
        <f t="shared" si="38"/>
        <v>0</v>
      </c>
      <c r="L51" s="4">
        <f t="shared" si="38"/>
        <v>144571</v>
      </c>
      <c r="M51" s="4"/>
      <c r="N51" s="4"/>
      <c r="O51" s="4"/>
      <c r="P51" s="4"/>
      <c r="Q51" s="4"/>
      <c r="R51" s="4"/>
      <c r="S51" s="4"/>
      <c r="T51" s="4"/>
      <c r="U51" s="4"/>
      <c r="V51" s="4"/>
    </row>
    <row r="52" spans="2:22" x14ac:dyDescent="0.2">
      <c r="B52" s="2" t="s">
        <v>68</v>
      </c>
      <c r="C52" s="4"/>
      <c r="D52" s="4"/>
      <c r="E52" s="4">
        <v>95281</v>
      </c>
      <c r="F52" s="4"/>
      <c r="G52" s="4"/>
      <c r="H52" s="4">
        <v>85750</v>
      </c>
      <c r="I52" s="4">
        <v>86196</v>
      </c>
      <c r="J52" s="4"/>
      <c r="K52" s="4"/>
      <c r="L52" s="4">
        <v>78566</v>
      </c>
      <c r="M52" s="4"/>
      <c r="N52" s="4"/>
      <c r="O52" s="4"/>
      <c r="P52" s="4"/>
      <c r="Q52" s="4"/>
      <c r="R52" s="4"/>
      <c r="S52" s="4"/>
      <c r="T52" s="4"/>
      <c r="U52" s="4"/>
      <c r="V52" s="4"/>
    </row>
    <row r="53" spans="2:22" x14ac:dyDescent="0.2">
      <c r="B53" s="2" t="s">
        <v>60</v>
      </c>
      <c r="C53" s="4"/>
      <c r="D53" s="4"/>
      <c r="E53" s="4">
        <v>49848</v>
      </c>
      <c r="F53" s="4"/>
      <c r="G53" s="4"/>
      <c r="H53" s="4">
        <v>45888</v>
      </c>
      <c r="I53" s="4">
        <v>47084</v>
      </c>
      <c r="J53" s="4"/>
      <c r="K53" s="4"/>
      <c r="L53" s="4">
        <v>41300</v>
      </c>
      <c r="M53" s="4"/>
      <c r="N53" s="4"/>
      <c r="O53" s="4"/>
      <c r="P53" s="4"/>
      <c r="Q53" s="4"/>
      <c r="R53" s="4"/>
      <c r="S53" s="4"/>
      <c r="T53" s="4"/>
      <c r="U53" s="4"/>
      <c r="V53" s="4"/>
    </row>
    <row r="54" spans="2:22" x14ac:dyDescent="0.2">
      <c r="B54" s="2" t="s">
        <v>69</v>
      </c>
      <c r="C54" s="4">
        <f t="shared" ref="C54:H54" si="39">SUM(C52:C53)</f>
        <v>0</v>
      </c>
      <c r="D54" s="4">
        <f t="shared" si="39"/>
        <v>0</v>
      </c>
      <c r="E54" s="4">
        <f t="shared" si="39"/>
        <v>145129</v>
      </c>
      <c r="F54" s="4">
        <f t="shared" si="39"/>
        <v>0</v>
      </c>
      <c r="G54" s="4">
        <f t="shared" si="39"/>
        <v>0</v>
      </c>
      <c r="H54" s="4">
        <f t="shared" si="39"/>
        <v>131638</v>
      </c>
      <c r="I54" s="4">
        <f>SUM(I52:I53)</f>
        <v>133280</v>
      </c>
      <c r="J54" s="4"/>
      <c r="K54" s="4">
        <f>SUM(K52:K53)</f>
        <v>0</v>
      </c>
      <c r="L54" s="4">
        <f>SUM(L52:L53)</f>
        <v>119866</v>
      </c>
      <c r="M54" s="4"/>
      <c r="N54" s="4"/>
      <c r="O54" s="4"/>
      <c r="P54" s="4"/>
      <c r="Q54" s="4"/>
      <c r="R54" s="4"/>
      <c r="S54" s="4"/>
      <c r="T54" s="4"/>
      <c r="U54" s="4"/>
      <c r="V54" s="4"/>
    </row>
    <row r="55" spans="2:22" x14ac:dyDescent="0.2">
      <c r="B55" s="1" t="s">
        <v>70</v>
      </c>
      <c r="C55" s="9">
        <f t="shared" ref="C55:I55" si="40">C54+C51</f>
        <v>0</v>
      </c>
      <c r="D55" s="9">
        <f t="shared" si="40"/>
        <v>0</v>
      </c>
      <c r="E55" s="9">
        <f t="shared" si="40"/>
        <v>290437</v>
      </c>
      <c r="F55" s="9">
        <f t="shared" si="40"/>
        <v>0</v>
      </c>
      <c r="G55" s="9">
        <f t="shared" si="40"/>
        <v>0</v>
      </c>
      <c r="H55" s="9">
        <f t="shared" si="40"/>
        <v>308030</v>
      </c>
      <c r="I55" s="9">
        <f t="shared" si="40"/>
        <v>264904</v>
      </c>
      <c r="J55" s="4"/>
      <c r="K55" s="9">
        <f t="shared" ref="K55:L55" si="41">K54+K51</f>
        <v>0</v>
      </c>
      <c r="L55" s="9">
        <f t="shared" si="41"/>
        <v>264437</v>
      </c>
      <c r="M55" s="4"/>
      <c r="N55" s="4"/>
      <c r="O55" s="4"/>
      <c r="P55" s="4"/>
      <c r="Q55" s="4"/>
      <c r="R55" s="4"/>
      <c r="S55" s="4"/>
      <c r="T55" s="4"/>
      <c r="U55" s="4"/>
      <c r="V55" s="4"/>
    </row>
    <row r="56" spans="2:22" x14ac:dyDescent="0.2">
      <c r="B56" s="2" t="s">
        <v>71</v>
      </c>
      <c r="C56" s="4"/>
      <c r="D56" s="4"/>
      <c r="E56" s="4">
        <v>62146</v>
      </c>
      <c r="F56" s="4"/>
      <c r="G56" s="4"/>
      <c r="H56" s="4">
        <v>56950</v>
      </c>
      <c r="I56" s="4">
        <v>66708</v>
      </c>
      <c r="J56" s="4"/>
      <c r="K56" s="4"/>
      <c r="L56" s="4">
        <v>66796</v>
      </c>
      <c r="M56" s="4"/>
      <c r="N56" s="4"/>
      <c r="O56" s="4"/>
      <c r="P56" s="4"/>
      <c r="Q56" s="4"/>
      <c r="R56" s="4"/>
      <c r="S56" s="4"/>
      <c r="T56" s="4"/>
      <c r="U56" s="4"/>
      <c r="V56" s="4"/>
    </row>
    <row r="57" spans="2:22" x14ac:dyDescent="0.2">
      <c r="B57" s="1" t="s">
        <v>72</v>
      </c>
      <c r="C57" s="9">
        <f t="shared" ref="C57:I57" si="42">C55+C56</f>
        <v>0</v>
      </c>
      <c r="D57" s="9">
        <f t="shared" si="42"/>
        <v>0</v>
      </c>
      <c r="E57" s="9">
        <f t="shared" si="42"/>
        <v>352583</v>
      </c>
      <c r="F57" s="9">
        <f t="shared" si="42"/>
        <v>0</v>
      </c>
      <c r="G57" s="9">
        <f t="shared" si="42"/>
        <v>0</v>
      </c>
      <c r="H57" s="9">
        <f t="shared" si="42"/>
        <v>364980</v>
      </c>
      <c r="I57" s="9">
        <f t="shared" si="42"/>
        <v>331612</v>
      </c>
      <c r="J57" s="9">
        <f t="shared" ref="J57:L57" si="43">J55+J56</f>
        <v>0</v>
      </c>
      <c r="K57" s="9">
        <f t="shared" si="43"/>
        <v>0</v>
      </c>
      <c r="L57" s="9">
        <f t="shared" si="43"/>
        <v>331233</v>
      </c>
      <c r="M57" s="4"/>
      <c r="N57" s="4"/>
      <c r="O57" s="4"/>
      <c r="P57" s="4"/>
      <c r="Q57" s="4"/>
      <c r="R57" s="4"/>
      <c r="S57" s="4"/>
      <c r="T57" s="4"/>
      <c r="U57" s="4"/>
      <c r="V57" s="4"/>
    </row>
    <row r="58" spans="2:22" x14ac:dyDescent="0.2"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</row>
    <row r="59" spans="2:22" x14ac:dyDescent="0.2"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</row>
    <row r="60" spans="2:22" x14ac:dyDescent="0.2">
      <c r="B60" s="2" t="s">
        <v>74</v>
      </c>
      <c r="C60" s="4"/>
      <c r="D60" s="4"/>
      <c r="E60" s="4">
        <v>88945</v>
      </c>
      <c r="F60" s="4"/>
      <c r="G60" s="4"/>
      <c r="H60" s="4">
        <v>62585</v>
      </c>
      <c r="I60" s="4">
        <v>91443</v>
      </c>
      <c r="J60" s="4"/>
      <c r="K60" s="4"/>
      <c r="L60" s="4">
        <v>53887</v>
      </c>
      <c r="M60" s="4"/>
      <c r="N60" s="4"/>
      <c r="O60" s="4"/>
      <c r="P60" s="4"/>
      <c r="Q60" s="4"/>
      <c r="R60" s="4"/>
      <c r="S60" s="4"/>
      <c r="T60" s="4"/>
      <c r="U60" s="4"/>
      <c r="V60" s="4"/>
    </row>
    <row r="61" spans="2:22" x14ac:dyDescent="0.2">
      <c r="B61" s="2" t="s">
        <v>75</v>
      </c>
      <c r="C61" s="4"/>
      <c r="D61" s="4"/>
      <c r="E61" s="4">
        <v>-8796</v>
      </c>
      <c r="F61" s="4"/>
      <c r="G61" s="4"/>
      <c r="H61" s="4">
        <v>-4388</v>
      </c>
      <c r="I61" s="4">
        <v>-6539</v>
      </c>
      <c r="J61" s="4"/>
      <c r="K61" s="4"/>
      <c r="L61" s="4">
        <v>-6011</v>
      </c>
      <c r="M61" s="4"/>
      <c r="N61" s="4"/>
      <c r="O61" s="4"/>
      <c r="P61" s="4"/>
      <c r="Q61" s="4"/>
      <c r="R61" s="4"/>
      <c r="S61" s="4"/>
      <c r="T61" s="4"/>
      <c r="U61" s="4"/>
      <c r="V61" s="4"/>
    </row>
    <row r="62" spans="2:22" x14ac:dyDescent="0.2">
      <c r="B62" s="2" t="s">
        <v>76</v>
      </c>
      <c r="C62" s="4">
        <f t="shared" ref="C62" si="44">C60-C61</f>
        <v>0</v>
      </c>
      <c r="D62" s="4">
        <f t="shared" ref="D62:H62" si="45">+D60+D61</f>
        <v>0</v>
      </c>
      <c r="E62" s="4">
        <f t="shared" si="45"/>
        <v>80149</v>
      </c>
      <c r="F62" s="4">
        <f t="shared" si="45"/>
        <v>0</v>
      </c>
      <c r="G62" s="4">
        <f t="shared" si="45"/>
        <v>0</v>
      </c>
      <c r="H62" s="4">
        <f t="shared" si="45"/>
        <v>58197</v>
      </c>
      <c r="I62" s="4">
        <f>+I60+I61</f>
        <v>84904</v>
      </c>
      <c r="J62" s="4">
        <f t="shared" ref="J62:L62" si="46">+J60+J61</f>
        <v>0</v>
      </c>
      <c r="K62" s="4">
        <f t="shared" si="46"/>
        <v>0</v>
      </c>
      <c r="L62" s="4">
        <f t="shared" si="46"/>
        <v>47876</v>
      </c>
      <c r="M62" s="4"/>
      <c r="N62" s="4"/>
      <c r="O62" s="4"/>
      <c r="P62" s="4"/>
      <c r="Q62" s="4"/>
      <c r="R62" s="4"/>
      <c r="S62" s="4"/>
      <c r="T62" s="4"/>
      <c r="U62" s="4"/>
      <c r="V62" s="4"/>
    </row>
    <row r="63" spans="2:22" x14ac:dyDescent="0.2"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</row>
    <row r="64" spans="2:22" x14ac:dyDescent="0.2"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</row>
    <row r="65" spans="3:22" x14ac:dyDescent="0.2"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</row>
    <row r="66" spans="3:22" x14ac:dyDescent="0.2"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</row>
    <row r="67" spans="3:22" x14ac:dyDescent="0.2"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</row>
    <row r="68" spans="3:22" x14ac:dyDescent="0.2"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</row>
    <row r="69" spans="3:22" x14ac:dyDescent="0.2"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</row>
    <row r="70" spans="3:22" x14ac:dyDescent="0.2"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</row>
    <row r="71" spans="3:22" x14ac:dyDescent="0.2"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</row>
    <row r="72" spans="3:22" x14ac:dyDescent="0.2"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</row>
    <row r="73" spans="3:22" x14ac:dyDescent="0.2"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</row>
    <row r="74" spans="3:22" x14ac:dyDescent="0.2"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</row>
    <row r="75" spans="3:22" x14ac:dyDescent="0.2"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</row>
    <row r="76" spans="3:22" x14ac:dyDescent="0.2"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</row>
    <row r="77" spans="3:22" x14ac:dyDescent="0.2"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</row>
    <row r="78" spans="3:22" x14ac:dyDescent="0.2"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</row>
    <row r="79" spans="3:22" x14ac:dyDescent="0.2"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</row>
    <row r="80" spans="3:22" x14ac:dyDescent="0.2"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</row>
    <row r="81" spans="3:22" x14ac:dyDescent="0.2"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</row>
    <row r="82" spans="3:22" x14ac:dyDescent="0.2"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</row>
    <row r="83" spans="3:22" x14ac:dyDescent="0.2"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</row>
    <row r="84" spans="3:22" x14ac:dyDescent="0.2"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</row>
    <row r="85" spans="3:22" x14ac:dyDescent="0.2"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</row>
    <row r="86" spans="3:22" x14ac:dyDescent="0.2"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</row>
    <row r="87" spans="3:22" x14ac:dyDescent="0.2"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</row>
    <row r="88" spans="3:22" x14ac:dyDescent="0.2"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</row>
    <row r="89" spans="3:22" x14ac:dyDescent="0.2"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</row>
    <row r="90" spans="3:22" x14ac:dyDescent="0.2"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</row>
    <row r="91" spans="3:22" x14ac:dyDescent="0.2"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</row>
    <row r="92" spans="3:22" x14ac:dyDescent="0.2"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</row>
    <row r="93" spans="3:22" x14ac:dyDescent="0.2"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</row>
    <row r="94" spans="3:22" x14ac:dyDescent="0.2"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</row>
    <row r="95" spans="3:22" x14ac:dyDescent="0.2"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</row>
    <row r="96" spans="3:22" x14ac:dyDescent="0.2"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</row>
    <row r="97" spans="3:22" x14ac:dyDescent="0.2"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</row>
    <row r="98" spans="3:22" x14ac:dyDescent="0.2"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</row>
    <row r="99" spans="3:22" x14ac:dyDescent="0.2"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</row>
    <row r="100" spans="3:22" x14ac:dyDescent="0.2"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</row>
    <row r="101" spans="3:22" x14ac:dyDescent="0.2"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</row>
    <row r="102" spans="3:22" x14ac:dyDescent="0.2"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</row>
    <row r="103" spans="3:22" x14ac:dyDescent="0.2"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</row>
    <row r="104" spans="3:22" x14ac:dyDescent="0.2"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</row>
    <row r="105" spans="3:22" x14ac:dyDescent="0.2"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</row>
    <row r="106" spans="3:22" x14ac:dyDescent="0.2"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</row>
    <row r="107" spans="3:22" x14ac:dyDescent="0.2"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</row>
    <row r="108" spans="3:22" x14ac:dyDescent="0.2"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</row>
    <row r="109" spans="3:22" x14ac:dyDescent="0.2"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</row>
    <row r="110" spans="3:22" x14ac:dyDescent="0.2"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</row>
    <row r="111" spans="3:22" x14ac:dyDescent="0.2"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</row>
    <row r="112" spans="3:22" x14ac:dyDescent="0.2"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</row>
    <row r="113" spans="3:22" x14ac:dyDescent="0.2"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</row>
    <row r="114" spans="3:22" x14ac:dyDescent="0.2"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</row>
    <row r="115" spans="3:22" x14ac:dyDescent="0.2"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</row>
    <row r="116" spans="3:22" x14ac:dyDescent="0.2"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</row>
    <row r="117" spans="3:22" x14ac:dyDescent="0.2"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</row>
    <row r="118" spans="3:22" x14ac:dyDescent="0.2"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</row>
    <row r="119" spans="3:22" x14ac:dyDescent="0.2"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</row>
    <row r="120" spans="3:22" x14ac:dyDescent="0.2"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</row>
    <row r="121" spans="3:22" x14ac:dyDescent="0.2"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</row>
    <row r="122" spans="3:22" x14ac:dyDescent="0.2"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</row>
    <row r="123" spans="3:22" x14ac:dyDescent="0.2"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</row>
    <row r="124" spans="3:22" x14ac:dyDescent="0.2"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</row>
    <row r="125" spans="3:22" x14ac:dyDescent="0.2"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</row>
    <row r="126" spans="3:22" x14ac:dyDescent="0.2"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</row>
    <row r="127" spans="3:22" x14ac:dyDescent="0.2"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</row>
    <row r="128" spans="3:22" x14ac:dyDescent="0.2"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</row>
    <row r="129" spans="3:22" x14ac:dyDescent="0.2"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</row>
    <row r="130" spans="3:22" x14ac:dyDescent="0.2"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</row>
    <row r="131" spans="3:22" x14ac:dyDescent="0.2"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</row>
    <row r="132" spans="3:22" x14ac:dyDescent="0.2"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</row>
    <row r="133" spans="3:22" x14ac:dyDescent="0.2"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</row>
    <row r="134" spans="3:22" x14ac:dyDescent="0.2"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</row>
    <row r="135" spans="3:22" x14ac:dyDescent="0.2"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</row>
    <row r="136" spans="3:22" x14ac:dyDescent="0.2"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</row>
    <row r="137" spans="3:22" x14ac:dyDescent="0.2"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</row>
    <row r="138" spans="3:22" x14ac:dyDescent="0.2"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</row>
    <row r="139" spans="3:22" x14ac:dyDescent="0.2"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</row>
    <row r="140" spans="3:22" x14ac:dyDescent="0.2"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</row>
    <row r="141" spans="3:22" x14ac:dyDescent="0.2"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</row>
    <row r="142" spans="3:22" x14ac:dyDescent="0.2"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</row>
    <row r="143" spans="3:22" x14ac:dyDescent="0.2"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</row>
    <row r="144" spans="3:22" x14ac:dyDescent="0.2"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</row>
    <row r="145" spans="3:22" x14ac:dyDescent="0.2"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</row>
    <row r="146" spans="3:22" x14ac:dyDescent="0.2"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</row>
    <row r="147" spans="3:22" x14ac:dyDescent="0.2"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</row>
    <row r="148" spans="3:22" x14ac:dyDescent="0.2"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</row>
    <row r="149" spans="3:22" x14ac:dyDescent="0.2"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</row>
    <row r="150" spans="3:22" x14ac:dyDescent="0.2"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</row>
    <row r="151" spans="3:22" x14ac:dyDescent="0.2"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</row>
    <row r="152" spans="3:22" x14ac:dyDescent="0.2"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</row>
    <row r="153" spans="3:22" x14ac:dyDescent="0.2"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</row>
    <row r="154" spans="3:22" x14ac:dyDescent="0.2"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</row>
    <row r="155" spans="3:22" x14ac:dyDescent="0.2"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</row>
    <row r="156" spans="3:22" x14ac:dyDescent="0.2"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</row>
    <row r="157" spans="3:22" x14ac:dyDescent="0.2"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</row>
    <row r="158" spans="3:22" x14ac:dyDescent="0.2"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</row>
    <row r="159" spans="3:22" x14ac:dyDescent="0.2"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</row>
    <row r="160" spans="3:22" x14ac:dyDescent="0.2"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</row>
    <row r="161" spans="3:22" x14ac:dyDescent="0.2"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</row>
    <row r="162" spans="3:22" x14ac:dyDescent="0.2"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</row>
    <row r="163" spans="3:22" x14ac:dyDescent="0.2"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</row>
    <row r="164" spans="3:22" x14ac:dyDescent="0.2"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</row>
    <row r="165" spans="3:22" x14ac:dyDescent="0.2"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</row>
    <row r="166" spans="3:22" x14ac:dyDescent="0.2"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</row>
    <row r="167" spans="3:22" x14ac:dyDescent="0.2"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</row>
    <row r="168" spans="3:22" x14ac:dyDescent="0.2"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</row>
    <row r="169" spans="3:22" x14ac:dyDescent="0.2"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</row>
    <row r="170" spans="3:22" x14ac:dyDescent="0.2"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</row>
    <row r="171" spans="3:22" x14ac:dyDescent="0.2"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</row>
    <row r="172" spans="3:22" x14ac:dyDescent="0.2"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</row>
    <row r="173" spans="3:22" x14ac:dyDescent="0.2"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</row>
    <row r="174" spans="3:22" x14ac:dyDescent="0.2"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</row>
    <row r="175" spans="3:22" x14ac:dyDescent="0.2"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</row>
    <row r="176" spans="3:22" x14ac:dyDescent="0.2"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</row>
    <row r="177" spans="3:22" x14ac:dyDescent="0.2"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</row>
    <row r="178" spans="3:22" x14ac:dyDescent="0.2"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</row>
    <row r="179" spans="3:22" x14ac:dyDescent="0.2"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</row>
    <row r="180" spans="3:22" x14ac:dyDescent="0.2"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</row>
    <row r="181" spans="3:22" x14ac:dyDescent="0.2"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</row>
    <row r="182" spans="3:22" x14ac:dyDescent="0.2"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</row>
    <row r="183" spans="3:22" x14ac:dyDescent="0.2"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</row>
    <row r="184" spans="3:22" x14ac:dyDescent="0.2"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</row>
    <row r="185" spans="3:22" x14ac:dyDescent="0.2"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</row>
    <row r="186" spans="3:22" x14ac:dyDescent="0.2"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</row>
    <row r="187" spans="3:22" x14ac:dyDescent="0.2"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</row>
    <row r="188" spans="3:22" x14ac:dyDescent="0.2"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</row>
    <row r="189" spans="3:22" x14ac:dyDescent="0.2"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</row>
    <row r="190" spans="3:22" x14ac:dyDescent="0.2"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</row>
    <row r="191" spans="3:22" x14ac:dyDescent="0.2"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</row>
    <row r="192" spans="3:22" x14ac:dyDescent="0.2"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</row>
    <row r="193" spans="3:22" x14ac:dyDescent="0.2"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</row>
    <row r="194" spans="3:22" x14ac:dyDescent="0.2"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</row>
    <row r="195" spans="3:22" x14ac:dyDescent="0.2"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</row>
    <row r="196" spans="3:22" x14ac:dyDescent="0.2"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</row>
    <row r="197" spans="3:22" x14ac:dyDescent="0.2"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</row>
    <row r="198" spans="3:22" x14ac:dyDescent="0.2"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</row>
    <row r="199" spans="3:22" x14ac:dyDescent="0.2"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</row>
    <row r="200" spans="3:22" x14ac:dyDescent="0.2"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</row>
    <row r="201" spans="3:22" x14ac:dyDescent="0.2"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</row>
    <row r="202" spans="3:22" x14ac:dyDescent="0.2"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</row>
    <row r="203" spans="3:22" x14ac:dyDescent="0.2"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</row>
    <row r="204" spans="3:22" x14ac:dyDescent="0.2"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</row>
    <row r="205" spans="3:22" x14ac:dyDescent="0.2"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</row>
    <row r="206" spans="3:22" x14ac:dyDescent="0.2"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</row>
    <row r="207" spans="3:22" x14ac:dyDescent="0.2"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</row>
    <row r="208" spans="3:22" x14ac:dyDescent="0.2"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</row>
    <row r="209" spans="3:22" x14ac:dyDescent="0.2"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</row>
    <row r="210" spans="3:22" x14ac:dyDescent="0.2"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</row>
    <row r="211" spans="3:22" x14ac:dyDescent="0.2"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</row>
    <row r="212" spans="3:22" x14ac:dyDescent="0.2"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</row>
    <row r="213" spans="3:22" x14ac:dyDescent="0.2"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</row>
    <row r="214" spans="3:22" x14ac:dyDescent="0.2"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</row>
    <row r="215" spans="3:22" x14ac:dyDescent="0.2"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</row>
    <row r="216" spans="3:22" x14ac:dyDescent="0.2"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</row>
    <row r="217" spans="3:22" x14ac:dyDescent="0.2"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</row>
    <row r="218" spans="3:22" x14ac:dyDescent="0.2"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</row>
    <row r="219" spans="3:22" x14ac:dyDescent="0.2"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</row>
    <row r="220" spans="3:22" x14ac:dyDescent="0.2"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</row>
    <row r="221" spans="3:22" x14ac:dyDescent="0.2"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</row>
    <row r="222" spans="3:22" x14ac:dyDescent="0.2"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</row>
    <row r="223" spans="3:22" x14ac:dyDescent="0.2"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</row>
    <row r="224" spans="3:22" x14ac:dyDescent="0.2"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</row>
    <row r="225" spans="3:22" x14ac:dyDescent="0.2"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</row>
    <row r="226" spans="3:22" x14ac:dyDescent="0.2"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</row>
    <row r="227" spans="3:22" x14ac:dyDescent="0.2"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</row>
    <row r="228" spans="3:22" x14ac:dyDescent="0.2"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</row>
    <row r="229" spans="3:22" x14ac:dyDescent="0.2"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</row>
    <row r="230" spans="3:22" x14ac:dyDescent="0.2"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</row>
    <row r="231" spans="3:22" x14ac:dyDescent="0.2"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</row>
    <row r="232" spans="3:22" x14ac:dyDescent="0.2"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</row>
    <row r="233" spans="3:22" x14ac:dyDescent="0.2"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</row>
    <row r="234" spans="3:22" x14ac:dyDescent="0.2"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</row>
    <row r="235" spans="3:22" x14ac:dyDescent="0.2"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</row>
    <row r="236" spans="3:22" x14ac:dyDescent="0.2"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</row>
    <row r="237" spans="3:22" x14ac:dyDescent="0.2"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</row>
    <row r="238" spans="3:22" x14ac:dyDescent="0.2"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</row>
    <row r="239" spans="3:22" x14ac:dyDescent="0.2"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</row>
    <row r="240" spans="3:22" x14ac:dyDescent="0.2"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</row>
    <row r="241" spans="3:22" x14ac:dyDescent="0.2"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</row>
    <row r="242" spans="3:22" x14ac:dyDescent="0.2"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</row>
    <row r="243" spans="3:22" x14ac:dyDescent="0.2"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</row>
    <row r="244" spans="3:22" x14ac:dyDescent="0.2"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</row>
    <row r="245" spans="3:22" x14ac:dyDescent="0.2"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</row>
    <row r="246" spans="3:22" x14ac:dyDescent="0.2"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</row>
    <row r="247" spans="3:22" x14ac:dyDescent="0.2"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</row>
    <row r="248" spans="3:22" x14ac:dyDescent="0.2"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</row>
    <row r="249" spans="3:22" x14ac:dyDescent="0.2"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</row>
    <row r="250" spans="3:22" x14ac:dyDescent="0.2"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</row>
    <row r="251" spans="3:22" x14ac:dyDescent="0.2"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</row>
    <row r="252" spans="3:22" x14ac:dyDescent="0.2"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</row>
    <row r="253" spans="3:22" x14ac:dyDescent="0.2"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</row>
    <row r="254" spans="3:22" x14ac:dyDescent="0.2"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</row>
    <row r="255" spans="3:22" x14ac:dyDescent="0.2"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</row>
    <row r="256" spans="3:22" x14ac:dyDescent="0.2"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</row>
    <row r="257" spans="3:22" x14ac:dyDescent="0.2"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</row>
    <row r="258" spans="3:22" x14ac:dyDescent="0.2"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</row>
    <row r="259" spans="3:22" x14ac:dyDescent="0.2"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</row>
    <row r="260" spans="3:22" x14ac:dyDescent="0.2"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</row>
    <row r="261" spans="3:22" x14ac:dyDescent="0.2"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</row>
    <row r="262" spans="3:22" x14ac:dyDescent="0.2"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</row>
    <row r="263" spans="3:22" x14ac:dyDescent="0.2"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</row>
    <row r="264" spans="3:22" x14ac:dyDescent="0.2"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</row>
    <row r="265" spans="3:22" x14ac:dyDescent="0.2"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</row>
    <row r="266" spans="3:22" x14ac:dyDescent="0.2"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</row>
    <row r="267" spans="3:22" x14ac:dyDescent="0.2"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</row>
    <row r="268" spans="3:22" x14ac:dyDescent="0.2"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</row>
    <row r="269" spans="3:22" x14ac:dyDescent="0.2"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</row>
    <row r="270" spans="3:22" x14ac:dyDescent="0.2"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</row>
    <row r="271" spans="3:22" x14ac:dyDescent="0.2"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</row>
    <row r="272" spans="3:22" x14ac:dyDescent="0.2"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</row>
    <row r="273" spans="3:22" x14ac:dyDescent="0.2"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</row>
    <row r="274" spans="3:22" x14ac:dyDescent="0.2"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</row>
    <row r="275" spans="3:22" x14ac:dyDescent="0.2"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</row>
    <row r="276" spans="3:22" x14ac:dyDescent="0.2"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</row>
    <row r="277" spans="3:22" x14ac:dyDescent="0.2"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</row>
    <row r="278" spans="3:22" x14ac:dyDescent="0.2"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</row>
    <row r="279" spans="3:22" x14ac:dyDescent="0.2"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</row>
    <row r="280" spans="3:22" x14ac:dyDescent="0.2"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</row>
    <row r="281" spans="3:22" x14ac:dyDescent="0.2"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</row>
    <row r="282" spans="3:22" x14ac:dyDescent="0.2"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</row>
    <row r="283" spans="3:22" x14ac:dyDescent="0.2"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</row>
    <row r="284" spans="3:22" x14ac:dyDescent="0.2"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</row>
    <row r="285" spans="3:22" x14ac:dyDescent="0.2"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</row>
    <row r="286" spans="3:22" x14ac:dyDescent="0.2"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</row>
    <row r="287" spans="3:22" x14ac:dyDescent="0.2"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</row>
    <row r="288" spans="3:22" x14ac:dyDescent="0.2"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</row>
    <row r="289" spans="3:22" x14ac:dyDescent="0.2"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</row>
    <row r="290" spans="3:22" x14ac:dyDescent="0.2"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</row>
    <row r="291" spans="3:22" x14ac:dyDescent="0.2"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</row>
    <row r="292" spans="3:22" x14ac:dyDescent="0.2"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</row>
    <row r="293" spans="3:22" x14ac:dyDescent="0.2"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</row>
    <row r="294" spans="3:22" x14ac:dyDescent="0.2"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</row>
    <row r="295" spans="3:22" x14ac:dyDescent="0.2"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</row>
    <row r="296" spans="3:22" x14ac:dyDescent="0.2"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</row>
    <row r="297" spans="3:22" x14ac:dyDescent="0.2"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</row>
    <row r="298" spans="3:22" x14ac:dyDescent="0.2"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</row>
    <row r="299" spans="3:22" x14ac:dyDescent="0.2"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</row>
    <row r="300" spans="3:22" x14ac:dyDescent="0.2"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</row>
    <row r="301" spans="3:22" x14ac:dyDescent="0.2"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</row>
    <row r="302" spans="3:22" x14ac:dyDescent="0.2"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</row>
    <row r="303" spans="3:22" x14ac:dyDescent="0.2"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</row>
    <row r="304" spans="3:22" x14ac:dyDescent="0.2"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</row>
    <row r="305" spans="3:22" x14ac:dyDescent="0.2"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</row>
    <row r="306" spans="3:22" x14ac:dyDescent="0.2"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</row>
    <row r="307" spans="3:22" x14ac:dyDescent="0.2"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</row>
    <row r="308" spans="3:22" x14ac:dyDescent="0.2"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</row>
    <row r="309" spans="3:22" x14ac:dyDescent="0.2"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</row>
    <row r="310" spans="3:22" x14ac:dyDescent="0.2"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</row>
    <row r="311" spans="3:22" x14ac:dyDescent="0.2"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</row>
    <row r="312" spans="3:22" x14ac:dyDescent="0.2"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</row>
    <row r="313" spans="3:22" x14ac:dyDescent="0.2"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</row>
    <row r="314" spans="3:22" x14ac:dyDescent="0.2"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</row>
    <row r="315" spans="3:22" x14ac:dyDescent="0.2"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</row>
    <row r="316" spans="3:22" x14ac:dyDescent="0.2"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</row>
    <row r="317" spans="3:22" x14ac:dyDescent="0.2"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</row>
    <row r="318" spans="3:22" x14ac:dyDescent="0.2"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</row>
    <row r="319" spans="3:22" x14ac:dyDescent="0.2"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</row>
    <row r="320" spans="3:22" x14ac:dyDescent="0.2"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</row>
    <row r="321" spans="3:22" x14ac:dyDescent="0.2"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</row>
    <row r="322" spans="3:22" x14ac:dyDescent="0.2"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</row>
    <row r="323" spans="3:22" x14ac:dyDescent="0.2"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</row>
    <row r="324" spans="3:22" x14ac:dyDescent="0.2"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</row>
    <row r="325" spans="3:22" x14ac:dyDescent="0.2"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</row>
    <row r="326" spans="3:22" x14ac:dyDescent="0.2"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</row>
    <row r="327" spans="3:22" x14ac:dyDescent="0.2"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</row>
    <row r="328" spans="3:22" x14ac:dyDescent="0.2"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</row>
    <row r="329" spans="3:22" x14ac:dyDescent="0.2"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</row>
    <row r="330" spans="3:22" x14ac:dyDescent="0.2"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</row>
    <row r="331" spans="3:22" x14ac:dyDescent="0.2"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</row>
    <row r="332" spans="3:22" x14ac:dyDescent="0.2"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</row>
    <row r="333" spans="3:22" x14ac:dyDescent="0.2"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</row>
    <row r="334" spans="3:22" x14ac:dyDescent="0.2"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</row>
    <row r="335" spans="3:22" x14ac:dyDescent="0.2"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</row>
    <row r="336" spans="3:22" x14ac:dyDescent="0.2"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</row>
    <row r="337" spans="3:22" x14ac:dyDescent="0.2"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</row>
    <row r="338" spans="3:22" x14ac:dyDescent="0.2"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</row>
    <row r="339" spans="3:22" x14ac:dyDescent="0.2"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</row>
    <row r="340" spans="3:22" x14ac:dyDescent="0.2"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</row>
    <row r="341" spans="3:22" x14ac:dyDescent="0.2"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</row>
    <row r="342" spans="3:22" x14ac:dyDescent="0.2"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</row>
    <row r="343" spans="3:22" x14ac:dyDescent="0.2"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</row>
    <row r="344" spans="3:22" x14ac:dyDescent="0.2"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</row>
    <row r="345" spans="3:22" x14ac:dyDescent="0.2"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</row>
    <row r="346" spans="3:22" x14ac:dyDescent="0.2"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</row>
    <row r="347" spans="3:22" x14ac:dyDescent="0.2"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</row>
    <row r="348" spans="3:22" x14ac:dyDescent="0.2"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</row>
    <row r="349" spans="3:22" x14ac:dyDescent="0.2"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</row>
    <row r="350" spans="3:22" x14ac:dyDescent="0.2"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</row>
    <row r="351" spans="3:22" x14ac:dyDescent="0.2"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</row>
    <row r="352" spans="3:22" x14ac:dyDescent="0.2"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</row>
    <row r="353" spans="3:22" x14ac:dyDescent="0.2"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</row>
    <row r="354" spans="3:22" x14ac:dyDescent="0.2"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</row>
    <row r="355" spans="3:22" x14ac:dyDescent="0.2"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</row>
    <row r="356" spans="3:22" x14ac:dyDescent="0.2"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</row>
    <row r="357" spans="3:22" x14ac:dyDescent="0.2"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</row>
    <row r="358" spans="3:22" x14ac:dyDescent="0.2"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</row>
    <row r="359" spans="3:22" x14ac:dyDescent="0.2"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</row>
    <row r="360" spans="3:22" x14ac:dyDescent="0.2"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</row>
    <row r="361" spans="3:22" x14ac:dyDescent="0.2"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</row>
    <row r="362" spans="3:22" x14ac:dyDescent="0.2"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</row>
    <row r="363" spans="3:22" x14ac:dyDescent="0.2"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</row>
    <row r="364" spans="3:22" x14ac:dyDescent="0.2"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</row>
    <row r="365" spans="3:22" x14ac:dyDescent="0.2"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</row>
    <row r="366" spans="3:22" x14ac:dyDescent="0.2"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</row>
    <row r="367" spans="3:22" x14ac:dyDescent="0.2"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</row>
    <row r="368" spans="3:22" x14ac:dyDescent="0.2"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</row>
    <row r="369" spans="3:22" x14ac:dyDescent="0.2"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</row>
    <row r="370" spans="3:22" x14ac:dyDescent="0.2"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</row>
    <row r="371" spans="3:22" x14ac:dyDescent="0.2"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</row>
    <row r="372" spans="3:22" x14ac:dyDescent="0.2"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</row>
    <row r="373" spans="3:22" x14ac:dyDescent="0.2"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</row>
    <row r="374" spans="3:22" x14ac:dyDescent="0.2"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</row>
    <row r="375" spans="3:22" x14ac:dyDescent="0.2"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</row>
    <row r="376" spans="3:22" x14ac:dyDescent="0.2"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</row>
    <row r="377" spans="3:22" x14ac:dyDescent="0.2"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</row>
    <row r="378" spans="3:22" x14ac:dyDescent="0.2"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</row>
    <row r="379" spans="3:22" x14ac:dyDescent="0.2"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</row>
    <row r="380" spans="3:22" x14ac:dyDescent="0.2"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</row>
    <row r="381" spans="3:22" x14ac:dyDescent="0.2"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</row>
    <row r="382" spans="3:22" x14ac:dyDescent="0.2"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</row>
    <row r="383" spans="3:22" x14ac:dyDescent="0.2"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</row>
    <row r="384" spans="3:22" x14ac:dyDescent="0.2"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</row>
    <row r="385" spans="3:22" x14ac:dyDescent="0.2"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</row>
    <row r="386" spans="3:22" x14ac:dyDescent="0.2"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</row>
    <row r="387" spans="3:22" x14ac:dyDescent="0.2"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</row>
    <row r="388" spans="3:22" x14ac:dyDescent="0.2"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</row>
    <row r="389" spans="3:22" x14ac:dyDescent="0.2"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</row>
    <row r="390" spans="3:22" x14ac:dyDescent="0.2"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</row>
    <row r="391" spans="3:22" x14ac:dyDescent="0.2"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</row>
    <row r="392" spans="3:22" x14ac:dyDescent="0.2"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</row>
    <row r="393" spans="3:22" x14ac:dyDescent="0.2"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</row>
    <row r="394" spans="3:22" x14ac:dyDescent="0.2"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</row>
    <row r="395" spans="3:22" x14ac:dyDescent="0.2"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</row>
    <row r="396" spans="3:22" x14ac:dyDescent="0.2"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</row>
    <row r="397" spans="3:22" x14ac:dyDescent="0.2"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</row>
    <row r="398" spans="3:22" x14ac:dyDescent="0.2"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</row>
    <row r="399" spans="3:22" x14ac:dyDescent="0.2"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</row>
    <row r="400" spans="3:22" x14ac:dyDescent="0.2"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</row>
    <row r="401" spans="3:22" x14ac:dyDescent="0.2"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</row>
    <row r="402" spans="3:22" x14ac:dyDescent="0.2"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</row>
    <row r="403" spans="3:22" x14ac:dyDescent="0.2"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</row>
    <row r="404" spans="3:22" x14ac:dyDescent="0.2"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</row>
    <row r="405" spans="3:22" x14ac:dyDescent="0.2"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</row>
    <row r="406" spans="3:22" x14ac:dyDescent="0.2"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</row>
    <row r="407" spans="3:22" x14ac:dyDescent="0.2"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</row>
    <row r="408" spans="3:22" x14ac:dyDescent="0.2"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</row>
    <row r="409" spans="3:22" x14ac:dyDescent="0.2"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</row>
    <row r="410" spans="3:22" x14ac:dyDescent="0.2"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</row>
    <row r="411" spans="3:22" x14ac:dyDescent="0.2"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</row>
    <row r="412" spans="3:22" x14ac:dyDescent="0.2"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</row>
    <row r="413" spans="3:22" x14ac:dyDescent="0.2"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</row>
    <row r="414" spans="3:22" x14ac:dyDescent="0.2"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</row>
    <row r="415" spans="3:22" x14ac:dyDescent="0.2"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</row>
    <row r="416" spans="3:22" x14ac:dyDescent="0.2"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</row>
    <row r="417" spans="3:22" x14ac:dyDescent="0.2"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</row>
    <row r="418" spans="3:22" x14ac:dyDescent="0.2"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</row>
    <row r="419" spans="3:22" x14ac:dyDescent="0.2"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</row>
    <row r="420" spans="3:22" x14ac:dyDescent="0.2"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</row>
    <row r="421" spans="3:22" x14ac:dyDescent="0.2"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</row>
    <row r="422" spans="3:22" x14ac:dyDescent="0.2"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</row>
    <row r="423" spans="3:22" x14ac:dyDescent="0.2"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</row>
    <row r="424" spans="3:22" x14ac:dyDescent="0.2"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</row>
    <row r="425" spans="3:22" x14ac:dyDescent="0.2"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</row>
    <row r="426" spans="3:22" x14ac:dyDescent="0.2"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</row>
    <row r="427" spans="3:22" x14ac:dyDescent="0.2"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</row>
    <row r="428" spans="3:22" x14ac:dyDescent="0.2"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</row>
    <row r="429" spans="3:22" x14ac:dyDescent="0.2"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</row>
    <row r="430" spans="3:22" x14ac:dyDescent="0.2"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</row>
    <row r="431" spans="3:22" x14ac:dyDescent="0.2"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</row>
    <row r="432" spans="3:22" x14ac:dyDescent="0.2"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</row>
    <row r="433" spans="3:22" x14ac:dyDescent="0.2"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</row>
    <row r="434" spans="3:22" x14ac:dyDescent="0.2"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</row>
    <row r="435" spans="3:22" x14ac:dyDescent="0.2"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</row>
    <row r="436" spans="3:22" x14ac:dyDescent="0.2"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</row>
    <row r="437" spans="3:22" x14ac:dyDescent="0.2"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</row>
    <row r="438" spans="3:22" x14ac:dyDescent="0.2"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</row>
    <row r="439" spans="3:22" x14ac:dyDescent="0.2"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</row>
    <row r="440" spans="3:22" x14ac:dyDescent="0.2"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</row>
    <row r="441" spans="3:22" x14ac:dyDescent="0.2"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</row>
    <row r="442" spans="3:22" x14ac:dyDescent="0.2"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</row>
    <row r="443" spans="3:22" x14ac:dyDescent="0.2"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</row>
    <row r="444" spans="3:22" x14ac:dyDescent="0.2"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</row>
    <row r="445" spans="3:22" x14ac:dyDescent="0.2"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</row>
    <row r="446" spans="3:22" x14ac:dyDescent="0.2"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</row>
    <row r="447" spans="3:22" x14ac:dyDescent="0.2"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</row>
    <row r="448" spans="3:22" x14ac:dyDescent="0.2"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</row>
    <row r="449" spans="3:22" x14ac:dyDescent="0.2"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</row>
    <row r="450" spans="3:22" x14ac:dyDescent="0.2"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</row>
    <row r="451" spans="3:22" x14ac:dyDescent="0.2"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</row>
    <row r="452" spans="3:22" x14ac:dyDescent="0.2"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</row>
    <row r="453" spans="3:22" x14ac:dyDescent="0.2"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</row>
    <row r="454" spans="3:22" x14ac:dyDescent="0.2"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</row>
    <row r="455" spans="3:22" x14ac:dyDescent="0.2"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</row>
    <row r="456" spans="3:22" x14ac:dyDescent="0.2"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</row>
    <row r="457" spans="3:22" x14ac:dyDescent="0.2"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</row>
    <row r="458" spans="3:22" x14ac:dyDescent="0.2"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</row>
    <row r="459" spans="3:22" x14ac:dyDescent="0.2"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</row>
    <row r="460" spans="3:22" x14ac:dyDescent="0.2"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</row>
    <row r="461" spans="3:22" x14ac:dyDescent="0.2"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</row>
    <row r="462" spans="3:22" x14ac:dyDescent="0.2"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</row>
    <row r="463" spans="3:22" x14ac:dyDescent="0.2"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</row>
    <row r="464" spans="3:22" x14ac:dyDescent="0.2"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</row>
    <row r="465" spans="3:22" x14ac:dyDescent="0.2"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</row>
    <row r="466" spans="3:22" x14ac:dyDescent="0.2"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</row>
    <row r="467" spans="3:22" x14ac:dyDescent="0.2"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</row>
    <row r="468" spans="3:22" x14ac:dyDescent="0.2"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</row>
    <row r="469" spans="3:22" x14ac:dyDescent="0.2"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</row>
    <row r="470" spans="3:22" x14ac:dyDescent="0.2"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</row>
    <row r="471" spans="3:22" x14ac:dyDescent="0.2"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</row>
    <row r="472" spans="3:22" x14ac:dyDescent="0.2"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</row>
    <row r="473" spans="3:22" x14ac:dyDescent="0.2"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</row>
    <row r="474" spans="3:22" x14ac:dyDescent="0.2"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</row>
    <row r="475" spans="3:22" x14ac:dyDescent="0.2"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</row>
    <row r="476" spans="3:22" x14ac:dyDescent="0.2"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</row>
    <row r="477" spans="3:22" x14ac:dyDescent="0.2"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</row>
    <row r="478" spans="3:22" x14ac:dyDescent="0.2"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</row>
    <row r="479" spans="3:22" x14ac:dyDescent="0.2"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</row>
    <row r="480" spans="3:22" x14ac:dyDescent="0.2"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</row>
    <row r="481" spans="3:22" x14ac:dyDescent="0.2"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</row>
    <row r="482" spans="3:22" x14ac:dyDescent="0.2"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</row>
    <row r="483" spans="3:22" x14ac:dyDescent="0.2"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</row>
    <row r="484" spans="3:22" x14ac:dyDescent="0.2"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</row>
    <row r="485" spans="3:22" x14ac:dyDescent="0.2"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</row>
    <row r="486" spans="3:22" x14ac:dyDescent="0.2"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</row>
    <row r="487" spans="3:22" x14ac:dyDescent="0.2"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</row>
    <row r="488" spans="3:22" x14ac:dyDescent="0.2"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</row>
    <row r="489" spans="3:22" x14ac:dyDescent="0.2"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</row>
    <row r="490" spans="3:22" x14ac:dyDescent="0.2"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</row>
    <row r="491" spans="3:22" x14ac:dyDescent="0.2"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</row>
    <row r="492" spans="3:22" x14ac:dyDescent="0.2"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</row>
    <row r="493" spans="3:22" x14ac:dyDescent="0.2"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</row>
    <row r="494" spans="3:22" x14ac:dyDescent="0.2"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</row>
    <row r="495" spans="3:22" x14ac:dyDescent="0.2"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</row>
    <row r="496" spans="3:22" x14ac:dyDescent="0.2"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</row>
    <row r="497" spans="3:22" x14ac:dyDescent="0.2"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</row>
    <row r="498" spans="3:22" x14ac:dyDescent="0.2"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</row>
    <row r="499" spans="3:22" x14ac:dyDescent="0.2"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</row>
    <row r="500" spans="3:22" x14ac:dyDescent="0.2"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</row>
    <row r="501" spans="3:22" x14ac:dyDescent="0.2"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</row>
    <row r="502" spans="3:22" x14ac:dyDescent="0.2"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</row>
    <row r="503" spans="3:22" x14ac:dyDescent="0.2"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</row>
    <row r="504" spans="3:22" x14ac:dyDescent="0.2"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</row>
    <row r="505" spans="3:22" x14ac:dyDescent="0.2"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</row>
    <row r="506" spans="3:22" x14ac:dyDescent="0.2"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</row>
    <row r="507" spans="3:22" x14ac:dyDescent="0.2"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</row>
    <row r="508" spans="3:22" x14ac:dyDescent="0.2"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</row>
    <row r="509" spans="3:22" x14ac:dyDescent="0.2"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</row>
    <row r="510" spans="3:22" x14ac:dyDescent="0.2"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</row>
    <row r="511" spans="3:22" x14ac:dyDescent="0.2"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</row>
    <row r="512" spans="3:22" x14ac:dyDescent="0.2"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</row>
    <row r="513" spans="3:22" x14ac:dyDescent="0.2"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</row>
    <row r="514" spans="3:22" x14ac:dyDescent="0.2"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</row>
    <row r="515" spans="3:22" x14ac:dyDescent="0.2"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</row>
    <row r="516" spans="3:22" x14ac:dyDescent="0.2"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</row>
    <row r="517" spans="3:22" x14ac:dyDescent="0.2"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</row>
    <row r="518" spans="3:22" x14ac:dyDescent="0.2"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</row>
    <row r="519" spans="3:22" x14ac:dyDescent="0.2"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</row>
    <row r="520" spans="3:22" x14ac:dyDescent="0.2"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</row>
    <row r="521" spans="3:22" x14ac:dyDescent="0.2"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</row>
    <row r="522" spans="3:22" x14ac:dyDescent="0.2"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</row>
    <row r="523" spans="3:22" x14ac:dyDescent="0.2"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</row>
    <row r="524" spans="3:22" x14ac:dyDescent="0.2"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</row>
    <row r="525" spans="3:22" x14ac:dyDescent="0.2"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</row>
    <row r="526" spans="3:22" x14ac:dyDescent="0.2"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</row>
    <row r="527" spans="3:22" x14ac:dyDescent="0.2"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</row>
    <row r="528" spans="3:22" x14ac:dyDescent="0.2"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</row>
    <row r="529" spans="3:22" x14ac:dyDescent="0.2"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</row>
    <row r="530" spans="3:22" x14ac:dyDescent="0.2"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</row>
    <row r="531" spans="3:22" x14ac:dyDescent="0.2"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</row>
    <row r="532" spans="3:22" x14ac:dyDescent="0.2"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</row>
    <row r="533" spans="3:22" x14ac:dyDescent="0.2"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</row>
    <row r="534" spans="3:22" x14ac:dyDescent="0.2"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</row>
    <row r="535" spans="3:22" x14ac:dyDescent="0.2"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</row>
    <row r="536" spans="3:22" x14ac:dyDescent="0.2"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</row>
    <row r="537" spans="3:22" x14ac:dyDescent="0.2"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</row>
    <row r="538" spans="3:22" x14ac:dyDescent="0.2"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</row>
    <row r="539" spans="3:22" x14ac:dyDescent="0.2"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</row>
    <row r="540" spans="3:22" x14ac:dyDescent="0.2"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</row>
    <row r="541" spans="3:22" x14ac:dyDescent="0.2"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</row>
    <row r="542" spans="3:22" x14ac:dyDescent="0.2"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</row>
    <row r="543" spans="3:22" x14ac:dyDescent="0.2"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</row>
    <row r="544" spans="3:22" x14ac:dyDescent="0.2"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</row>
    <row r="545" spans="3:22" x14ac:dyDescent="0.2"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</row>
    <row r="546" spans="3:22" x14ac:dyDescent="0.2"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</row>
    <row r="547" spans="3:22" x14ac:dyDescent="0.2"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</row>
    <row r="548" spans="3:22" x14ac:dyDescent="0.2"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</row>
  </sheetData>
  <hyperlinks>
    <hyperlink ref="A1" location="Main!A1" display="Main" xr:uid="{1E0A2920-CA5F-4F5B-A0AF-B7AD0B65041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2024-10-01T07:45:40Z</dcterms:created>
  <dcterms:modified xsi:type="dcterms:W3CDTF">2025-09-02T11:39:44Z</dcterms:modified>
</cp:coreProperties>
</file>