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C07FE62-4FE8-4347-9A90-90C192A9E164}" xr6:coauthVersionLast="47" xr6:coauthVersionMax="47" xr10:uidLastSave="{00000000-0000-0000-0000-000000000000}"/>
  <bookViews>
    <workbookView xWindow="-120" yWindow="-120" windowWidth="38640" windowHeight="21060" xr2:uid="{53BA411E-2A41-4FEC-A342-AE8C41391E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L46" i="2"/>
  <c r="L45" i="2"/>
  <c r="L44" i="2"/>
  <c r="L43" i="2"/>
  <c r="L42" i="2"/>
  <c r="L41" i="2"/>
  <c r="L40" i="2"/>
  <c r="L39" i="2"/>
  <c r="L38" i="2"/>
  <c r="L37" i="2"/>
  <c r="L36" i="2"/>
  <c r="L33" i="2"/>
  <c r="L31" i="2"/>
  <c r="L29" i="2"/>
  <c r="L27" i="2"/>
  <c r="K27" i="2"/>
  <c r="S33" i="2"/>
  <c r="P33" i="2"/>
  <c r="P31" i="2"/>
  <c r="P29" i="2"/>
  <c r="Q24" i="2"/>
  <c r="P27" i="2"/>
  <c r="R24" i="2"/>
  <c r="Q19" i="2"/>
  <c r="Q23" i="2"/>
  <c r="Q27" i="2" s="1"/>
  <c r="R19" i="2"/>
  <c r="R23" i="2" s="1"/>
  <c r="R27" i="2" s="1"/>
  <c r="R29" i="2" s="1"/>
  <c r="R31" i="2" s="1"/>
  <c r="R33" i="2" s="1"/>
  <c r="S6" i="2"/>
  <c r="Q6" i="2"/>
  <c r="P6" i="2"/>
  <c r="R6" i="2"/>
  <c r="Q5" i="2"/>
  <c r="Q4" i="2"/>
  <c r="R5" i="2"/>
  <c r="R4" i="2"/>
  <c r="R3" i="2"/>
  <c r="Q3" i="2"/>
  <c r="C31" i="2"/>
  <c r="J6" i="2"/>
  <c r="C6" i="2"/>
  <c r="M6" i="2"/>
  <c r="L6" i="2"/>
  <c r="K6" i="2"/>
  <c r="I6" i="2"/>
  <c r="H6" i="2"/>
  <c r="G6" i="2"/>
  <c r="F6" i="2"/>
  <c r="E6" i="2"/>
  <c r="D6" i="2"/>
  <c r="K43" i="2"/>
  <c r="K42" i="2"/>
  <c r="K41" i="2"/>
  <c r="K40" i="2"/>
  <c r="K39" i="2"/>
  <c r="K38" i="2"/>
  <c r="K37" i="2"/>
  <c r="K36" i="2"/>
  <c r="G24" i="2"/>
  <c r="K24" i="2"/>
  <c r="L19" i="2"/>
  <c r="L23" i="2" s="1"/>
  <c r="K19" i="2"/>
  <c r="K23" i="2" s="1"/>
  <c r="D19" i="2"/>
  <c r="D44" i="2" s="1"/>
  <c r="F19" i="2"/>
  <c r="F44" i="2" s="1"/>
  <c r="J26" i="2"/>
  <c r="J43" i="2"/>
  <c r="J42" i="2"/>
  <c r="J41" i="2"/>
  <c r="J40" i="2"/>
  <c r="H43" i="2"/>
  <c r="G43" i="2"/>
  <c r="H42" i="2"/>
  <c r="G42" i="2"/>
  <c r="H41" i="2"/>
  <c r="G41" i="2"/>
  <c r="H40" i="2"/>
  <c r="G40" i="2"/>
  <c r="I43" i="2"/>
  <c r="I42" i="2"/>
  <c r="I41" i="2"/>
  <c r="I40" i="2"/>
  <c r="J39" i="2"/>
  <c r="J38" i="2"/>
  <c r="J37" i="2"/>
  <c r="J36" i="2"/>
  <c r="H39" i="2"/>
  <c r="G39" i="2"/>
  <c r="H38" i="2"/>
  <c r="G38" i="2"/>
  <c r="H37" i="2"/>
  <c r="G37" i="2"/>
  <c r="H36" i="2"/>
  <c r="G36" i="2"/>
  <c r="I39" i="2"/>
  <c r="I38" i="2"/>
  <c r="I37" i="2"/>
  <c r="I36" i="2"/>
  <c r="C33" i="2"/>
  <c r="J19" i="2"/>
  <c r="J23" i="2" s="1"/>
  <c r="H19" i="2"/>
  <c r="H23" i="2" s="1"/>
  <c r="H27" i="2" s="1"/>
  <c r="H29" i="2" s="1"/>
  <c r="H31" i="2" s="1"/>
  <c r="H33" i="2" s="1"/>
  <c r="G19" i="2"/>
  <c r="G23" i="2" s="1"/>
  <c r="E19" i="2"/>
  <c r="E23" i="2" s="1"/>
  <c r="E27" i="2" s="1"/>
  <c r="E29" i="2" s="1"/>
  <c r="E31" i="2" s="1"/>
  <c r="E33" i="2" s="1"/>
  <c r="C19" i="2"/>
  <c r="C23" i="2" s="1"/>
  <c r="C27" i="2" s="1"/>
  <c r="C29" i="2" s="1"/>
  <c r="I19" i="2"/>
  <c r="I23" i="2" s="1"/>
  <c r="I27" i="2" s="1"/>
  <c r="I29" i="2" s="1"/>
  <c r="I31" i="2" s="1"/>
  <c r="I33" i="2" s="1"/>
  <c r="J4" i="1"/>
  <c r="Q29" i="2" l="1"/>
  <c r="Q31" i="2" s="1"/>
  <c r="Q33" i="2" s="1"/>
  <c r="I45" i="2"/>
  <c r="I46" i="2"/>
  <c r="G44" i="2"/>
  <c r="H44" i="2"/>
  <c r="K44" i="2"/>
  <c r="E46" i="2"/>
  <c r="C46" i="2"/>
  <c r="I44" i="2"/>
  <c r="E45" i="2"/>
  <c r="K45" i="2"/>
  <c r="C45" i="2"/>
  <c r="E44" i="2"/>
  <c r="J27" i="2"/>
  <c r="J29" i="2" s="1"/>
  <c r="J31" i="2" s="1"/>
  <c r="J33" i="2" s="1"/>
  <c r="C44" i="2"/>
  <c r="D23" i="2"/>
  <c r="H45" i="2"/>
  <c r="H46" i="2"/>
  <c r="G27" i="2"/>
  <c r="G29" i="2" s="1"/>
  <c r="G31" i="2" s="1"/>
  <c r="G33" i="2" s="1"/>
  <c r="G45" i="2"/>
  <c r="F23" i="2"/>
  <c r="F45" i="2" s="1"/>
  <c r="J7" i="1"/>
  <c r="J44" i="2"/>
  <c r="J45" i="2"/>
  <c r="J46" i="2" l="1"/>
  <c r="K29" i="2"/>
  <c r="K31" i="2" s="1"/>
  <c r="K33" i="2" s="1"/>
  <c r="K46" i="2"/>
  <c r="D27" i="2"/>
  <c r="D45" i="2"/>
  <c r="G46" i="2"/>
  <c r="F27" i="2"/>
  <c r="F46" i="2" s="1"/>
  <c r="D29" i="2" l="1"/>
  <c r="D31" i="2" s="1"/>
  <c r="D33" i="2" s="1"/>
  <c r="D46" i="2"/>
  <c r="F29" i="2"/>
  <c r="F31" i="2" s="1"/>
  <c r="F33" i="2" s="1"/>
</calcChain>
</file>

<file path=xl/sharedStrings.xml><?xml version="1.0" encoding="utf-8"?>
<sst xmlns="http://schemas.openxmlformats.org/spreadsheetml/2006/main" count="73" uniqueCount="68">
  <si>
    <t>Amer Sports</t>
  </si>
  <si>
    <t>AS</t>
  </si>
  <si>
    <t>Price</t>
  </si>
  <si>
    <t>Shares</t>
  </si>
  <si>
    <t>MC</t>
  </si>
  <si>
    <t>Cash</t>
  </si>
  <si>
    <t>Debt</t>
  </si>
  <si>
    <t>EV</t>
  </si>
  <si>
    <t>IR</t>
  </si>
  <si>
    <t>numbers in mio USD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</si>
  <si>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</si>
  <si>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</si>
  <si>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</si>
  <si>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</si>
  <si>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</si>
  <si>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</si>
  <si>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</si>
  <si>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</si>
  <si>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</si>
  <si>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</si>
  <si>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</si>
  <si>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</si>
  <si>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</si>
  <si>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Impairment Losses</t>
  </si>
  <si>
    <t>Finance Income</t>
  </si>
  <si>
    <t>Finance Cost</t>
  </si>
  <si>
    <t>Extinguishment of Debt</t>
  </si>
  <si>
    <t>Pretax Income</t>
  </si>
  <si>
    <t>Tax Expense</t>
  </si>
  <si>
    <t>Net Income</t>
  </si>
  <si>
    <t>EPS</t>
  </si>
  <si>
    <t>Other Income</t>
  </si>
  <si>
    <t>Operating Income</t>
  </si>
  <si>
    <t>Non Controlling Interest</t>
  </si>
  <si>
    <t>Net Income to Company</t>
  </si>
  <si>
    <t>AMEA</t>
  </si>
  <si>
    <t>America</t>
  </si>
  <si>
    <t>Greater China</t>
  </si>
  <si>
    <t>Asia Pacific</t>
  </si>
  <si>
    <t>Whole Sale</t>
  </si>
  <si>
    <t>DTC</t>
  </si>
  <si>
    <t>Technical Appereal</t>
  </si>
  <si>
    <t>Outdoor Performance</t>
  </si>
  <si>
    <t>Ball &amp; Racquet Sports</t>
  </si>
  <si>
    <t>EMEA Growth</t>
  </si>
  <si>
    <t>America Growth</t>
  </si>
  <si>
    <t>Greater China Growth</t>
  </si>
  <si>
    <t>Asia Pacific Growth</t>
  </si>
  <si>
    <t>Appereal Growth</t>
  </si>
  <si>
    <t>Outdoor Performance Growth</t>
  </si>
  <si>
    <t>Sports Growth</t>
  </si>
  <si>
    <t>Revenue Growth</t>
  </si>
  <si>
    <t xml:space="preserve">Gross Margin </t>
  </si>
  <si>
    <t xml:space="preserve">Operating Margin </t>
  </si>
  <si>
    <t>Tax Rate</t>
  </si>
  <si>
    <t>Brands:</t>
  </si>
  <si>
    <t>Arcitirex</t>
  </si>
  <si>
    <t>Q125</t>
  </si>
  <si>
    <t>Q225</t>
  </si>
  <si>
    <t>Q325</t>
  </si>
  <si>
    <t>Q425</t>
  </si>
  <si>
    <t>Technical Apparel</t>
  </si>
  <si>
    <t>Ball and Racquet</t>
  </si>
  <si>
    <t>Total Stores</t>
  </si>
  <si>
    <t>FY23</t>
  </si>
  <si>
    <t>FY22</t>
  </si>
  <si>
    <t>FY24</t>
  </si>
  <si>
    <t>FY25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</si>
</sst>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5" fontId="1" fillId="0" borderId="0" xfId="0" applyNumberFormat="1" applyFont="1"/>
    <xf numFmtId="164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  <xf numFmtId="164" fontId="4" fillId="0" borderId="0" xfId="0" applyNumberFormat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amersports.com/hom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D558-1695-45E0-85FC-8A38EE29A2D5}">
  <dimension ref="A1:K14"/>
  <sheetViews>
    <sheetView tabSelected="1" zoomScale="200" zoomScaleNormal="200" workbookViewId="0">
      <selection activeCell="B4" sqref="B4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1" x14ac:dyDescent="0.2">
      <c r="A1" s="4" t="s">
        <v>0</v>
      </c>
    </row>
    <row r="2" spans="1:11" x14ac:dyDescent="0.2">
      <c r="A2" s="2" t="s">
        <v>9</v>
      </c>
      <c r="I2" s="2" t="s">
        <v>2</v>
      </c>
      <c r="J2" s="2">
        <v>36.65</v>
      </c>
    </row>
    <row r="3" spans="1:11" x14ac:dyDescent="0.2">
      <c r="I3" s="2" t="s">
        <v>3</v>
      </c>
      <c r="J3" s="6">
        <v>555.40092300000003</v>
      </c>
      <c r="K3" s="3" t="s">
        <v>58</v>
      </c>
    </row>
    <row r="4" spans="1:11" x14ac:dyDescent="0.2">
      <c r="B4" s="2" t="s">
        <v>1</v>
      </c>
      <c r="I4" s="2" t="s">
        <v>4</v>
      </c>
      <c r="J4" s="7">
        <f>+J2*J3</f>
        <v>20355.443827949999</v>
      </c>
    </row>
    <row r="5" spans="1:11" x14ac:dyDescent="0.2">
      <c r="B5" s="1" t="s">
        <v>8</v>
      </c>
      <c r="I5" s="2" t="s">
        <v>5</v>
      </c>
      <c r="J5" s="7">
        <v>303.39999999999998</v>
      </c>
      <c r="K5" s="3" t="s">
        <v>58</v>
      </c>
    </row>
    <row r="6" spans="1:11" x14ac:dyDescent="0.2">
      <c r="I6" s="2" t="s">
        <v>6</v>
      </c>
      <c r="J6" s="7">
        <f>143.2+791.5</f>
        <v>934.7</v>
      </c>
      <c r="K6" s="3" t="s">
        <v>58</v>
      </c>
    </row>
    <row r="7" spans="1:11" x14ac:dyDescent="0.2">
      <c r="I7" s="2" t="s">
        <v>7</v>
      </c>
      <c r="J7" s="7">
        <f>+J4-J5+J6</f>
        <v>20986.743827949998</v>
      </c>
    </row>
    <row r="13" spans="1:11" x14ac:dyDescent="0.2">
      <c r="B13" s="2" t="s">
        <v>55</v>
      </c>
    </row>
    <row r="14" spans="1:11" x14ac:dyDescent="0.2">
      <c r="B14" s="2" t="s">
        <v>56</v>
      </c>
    </row>
  </sheetData>
  <hyperlinks>
    <hyperlink ref="B5" r:id="rId1" xr:uid="{79672040-B71B-4918-A2C9-EF55530247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E52E-A4D2-4CB7-BF9B-AFB47E0B1996}">
  <dimension ref="A1:AP25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2"/>
  <cols>
    <col min="1" max="1" width="5.42578125" style="2" bestFit="1" customWidth="1"/>
    <col min="2" max="2" width="31.140625" style="2" customWidth="1"/>
    <col min="3" max="16384" width="9.140625" style="2"/>
  </cols>
  <sheetData>
    <row r="1" spans="1:42" x14ac:dyDescent="0.2">
      <c r="A1" s="1" t="s">
        <v>11</v>
      </c>
    </row>
    <row r="2" spans="1:42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  <c r="K2" s="3" t="s">
        <v>57</v>
      </c>
      <c r="L2" s="3" t="s">
        <v>58</v>
      </c>
      <c r="M2" s="3" t="s">
        <v>59</v>
      </c>
      <c r="N2" s="3" t="s">
        <v>60</v>
      </c>
      <c r="P2" s="3" t="s">
        <v>65</v>
      </c>
      <c r="Q2" s="3" t="s">
        <v>64</v>
      </c>
      <c r="R2" s="3" t="s">
        <v>66</v>
      </c>
      <c r="S2" s="3" t="s">
        <v>67</v>
      </c>
    </row>
    <row r="3" spans="1:42" x14ac:dyDescent="0.2">
      <c r="B3" s="2" t="s">
        <v>61</v>
      </c>
      <c r="C3" s="3">
        <v>130</v>
      </c>
      <c r="D3" s="3">
        <v>174</v>
      </c>
      <c r="E3" s="3">
        <v>179</v>
      </c>
      <c r="F3" s="3">
        <v>187</v>
      </c>
      <c r="G3" s="3">
        <v>190</v>
      </c>
      <c r="H3" s="3">
        <v>203</v>
      </c>
      <c r="I3" s="3">
        <v>212</v>
      </c>
      <c r="J3" s="3">
        <v>223</v>
      </c>
      <c r="K3" s="3">
        <v>220</v>
      </c>
      <c r="L3" s="3">
        <v>227</v>
      </c>
      <c r="M3" s="3"/>
      <c r="N3" s="3"/>
      <c r="Q3" s="2">
        <f>+F3</f>
        <v>187</v>
      </c>
      <c r="R3" s="2">
        <f>+J3</f>
        <v>223</v>
      </c>
    </row>
    <row r="4" spans="1:42" x14ac:dyDescent="0.2">
      <c r="B4" s="2" t="s">
        <v>42</v>
      </c>
      <c r="C4" s="3">
        <v>41</v>
      </c>
      <c r="D4" s="3">
        <v>113</v>
      </c>
      <c r="E4" s="3">
        <v>116</v>
      </c>
      <c r="F4" s="3">
        <v>126</v>
      </c>
      <c r="G4" s="3">
        <v>139</v>
      </c>
      <c r="H4" s="3">
        <v>162</v>
      </c>
      <c r="I4" s="3">
        <v>196</v>
      </c>
      <c r="J4" s="3">
        <v>229</v>
      </c>
      <c r="K4" s="3">
        <v>243</v>
      </c>
      <c r="L4" s="3">
        <v>256</v>
      </c>
      <c r="M4" s="3"/>
      <c r="N4" s="3"/>
      <c r="Q4" s="2">
        <f t="shared" ref="Q4:Q5" si="0">+F4</f>
        <v>126</v>
      </c>
      <c r="R4" s="2">
        <f t="shared" ref="R4:R5" si="1">+J4</f>
        <v>229</v>
      </c>
    </row>
    <row r="5" spans="1:42" x14ac:dyDescent="0.2">
      <c r="B5" s="2" t="s">
        <v>62</v>
      </c>
      <c r="C5" s="3">
        <v>0</v>
      </c>
      <c r="D5" s="3">
        <v>12</v>
      </c>
      <c r="E5" s="3">
        <v>6</v>
      </c>
      <c r="F5" s="3">
        <v>12</v>
      </c>
      <c r="G5" s="3">
        <v>19</v>
      </c>
      <c r="H5" s="3">
        <v>26</v>
      </c>
      <c r="I5" s="3">
        <v>45</v>
      </c>
      <c r="J5" s="3">
        <v>53</v>
      </c>
      <c r="K5" s="3">
        <v>55</v>
      </c>
      <c r="L5" s="3">
        <v>63</v>
      </c>
      <c r="M5" s="3"/>
      <c r="N5" s="3"/>
      <c r="Q5" s="2">
        <f t="shared" si="0"/>
        <v>12</v>
      </c>
      <c r="R5" s="2">
        <f t="shared" si="1"/>
        <v>53</v>
      </c>
    </row>
    <row r="6" spans="1:42" x14ac:dyDescent="0.2">
      <c r="B6" s="4" t="s">
        <v>63</v>
      </c>
      <c r="C6" s="5">
        <f t="shared" ref="C6" si="2">+SUM(C3:C5)</f>
        <v>171</v>
      </c>
      <c r="D6" s="5">
        <f>+SUM(D3:D5)</f>
        <v>299</v>
      </c>
      <c r="E6" s="5">
        <f t="shared" ref="E6:M6" si="3">+SUM(E3:E5)</f>
        <v>301</v>
      </c>
      <c r="F6" s="5">
        <f t="shared" si="3"/>
        <v>325</v>
      </c>
      <c r="G6" s="5">
        <f t="shared" si="3"/>
        <v>348</v>
      </c>
      <c r="H6" s="5">
        <f t="shared" si="3"/>
        <v>391</v>
      </c>
      <c r="I6" s="5">
        <f t="shared" si="3"/>
        <v>453</v>
      </c>
      <c r="J6" s="5">
        <f>+SUM(J3:J5)</f>
        <v>505</v>
      </c>
      <c r="K6" s="5">
        <f t="shared" si="3"/>
        <v>518</v>
      </c>
      <c r="L6" s="5">
        <f t="shared" si="3"/>
        <v>546</v>
      </c>
      <c r="M6" s="5">
        <f t="shared" si="3"/>
        <v>0</v>
      </c>
      <c r="N6" s="3"/>
      <c r="P6" s="4">
        <f t="shared" ref="P6:Q6" si="4">+SUM(P3:P5)</f>
        <v>0</v>
      </c>
      <c r="Q6" s="4">
        <f t="shared" si="4"/>
        <v>325</v>
      </c>
      <c r="R6" s="4">
        <f>+SUM(R3:R5)</f>
        <v>505</v>
      </c>
      <c r="S6" s="4">
        <f>+SUM(S3:S5)</f>
        <v>0</v>
      </c>
    </row>
    <row r="7" spans="1:42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42" x14ac:dyDescent="0.2">
      <c r="B8" s="2" t="s">
        <v>35</v>
      </c>
      <c r="C8" s="6">
        <v>357</v>
      </c>
      <c r="D8" s="6">
        <v>230</v>
      </c>
      <c r="E8" s="6">
        <v>413</v>
      </c>
      <c r="F8" s="6">
        <v>507.9</v>
      </c>
      <c r="G8" s="6">
        <v>360.6</v>
      </c>
      <c r="H8" s="6">
        <v>232</v>
      </c>
      <c r="I8" s="6">
        <v>429</v>
      </c>
      <c r="J8" s="6">
        <v>584.4</v>
      </c>
      <c r="K8" s="6">
        <v>404.9</v>
      </c>
      <c r="L8" s="6">
        <v>276.2</v>
      </c>
      <c r="M8" s="6"/>
      <c r="N8" s="6"/>
      <c r="O8" s="6"/>
      <c r="P8" s="6"/>
      <c r="Q8" s="6">
        <v>1507.9</v>
      </c>
      <c r="R8" s="6">
        <v>1606</v>
      </c>
      <c r="S8" s="6"/>
      <c r="T8" s="6"/>
      <c r="U8" s="6"/>
      <c r="V8" s="6"/>
      <c r="W8" s="6"/>
      <c r="X8" s="6"/>
      <c r="Y8" s="6"/>
      <c r="Z8" s="6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x14ac:dyDescent="0.2">
      <c r="B9" s="2" t="s">
        <v>36</v>
      </c>
      <c r="C9" s="6">
        <v>410</v>
      </c>
      <c r="D9" s="6">
        <v>366</v>
      </c>
      <c r="E9" s="6">
        <v>455</v>
      </c>
      <c r="F9" s="6">
        <v>454.6</v>
      </c>
      <c r="G9" s="6">
        <v>414.9</v>
      </c>
      <c r="H9" s="6">
        <v>368</v>
      </c>
      <c r="I9" s="6">
        <v>488</v>
      </c>
      <c r="J9" s="6">
        <v>491.2</v>
      </c>
      <c r="K9" s="6">
        <v>464.7</v>
      </c>
      <c r="L9" s="6">
        <v>395.4</v>
      </c>
      <c r="M9" s="6"/>
      <c r="N9" s="6"/>
      <c r="O9" s="6"/>
      <c r="P9" s="6"/>
      <c r="Q9" s="6">
        <v>1685.6</v>
      </c>
      <c r="R9" s="6">
        <v>1762.1000000000001</v>
      </c>
      <c r="S9" s="6"/>
      <c r="T9" s="6"/>
      <c r="U9" s="6"/>
      <c r="V9" s="6"/>
      <c r="W9" s="6"/>
      <c r="X9" s="6"/>
      <c r="Y9" s="6"/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x14ac:dyDescent="0.2">
      <c r="B10" s="2" t="s">
        <v>37</v>
      </c>
      <c r="C10" s="6">
        <v>205</v>
      </c>
      <c r="D10" s="6">
        <v>188</v>
      </c>
      <c r="E10" s="6">
        <v>200</v>
      </c>
      <c r="F10" s="6">
        <v>249.5</v>
      </c>
      <c r="G10" s="6">
        <v>311.60000000000002</v>
      </c>
      <c r="H10" s="6">
        <v>289</v>
      </c>
      <c r="I10" s="6">
        <v>313</v>
      </c>
      <c r="J10" s="6">
        <v>383.9</v>
      </c>
      <c r="K10" s="6">
        <v>446</v>
      </c>
      <c r="L10" s="6">
        <v>410.2</v>
      </c>
      <c r="M10" s="6"/>
      <c r="N10" s="6"/>
      <c r="O10" s="6"/>
      <c r="P10" s="6"/>
      <c r="Q10" s="6">
        <v>842.5</v>
      </c>
      <c r="R10" s="6">
        <v>1297.5</v>
      </c>
      <c r="S10" s="6"/>
      <c r="T10" s="6"/>
      <c r="U10" s="6"/>
      <c r="V10" s="6"/>
      <c r="W10" s="6"/>
      <c r="X10" s="6"/>
      <c r="Y10" s="6"/>
      <c r="Z10" s="6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x14ac:dyDescent="0.2">
      <c r="B11" s="2" t="s">
        <v>38</v>
      </c>
      <c r="C11" s="6">
        <v>78</v>
      </c>
      <c r="D11" s="6">
        <v>73</v>
      </c>
      <c r="E11" s="6">
        <v>85</v>
      </c>
      <c r="F11" s="6">
        <v>115.5</v>
      </c>
      <c r="G11" s="6">
        <v>105.4</v>
      </c>
      <c r="H11" s="6">
        <v>106</v>
      </c>
      <c r="I11" s="6">
        <v>125</v>
      </c>
      <c r="J11" s="6">
        <v>176</v>
      </c>
      <c r="K11" s="6">
        <v>156.9</v>
      </c>
      <c r="L11" s="6">
        <v>154.5</v>
      </c>
      <c r="M11" s="6"/>
      <c r="N11" s="6"/>
      <c r="O11" s="6"/>
      <c r="P11" s="6"/>
      <c r="Q11" s="6">
        <v>351.5</v>
      </c>
      <c r="R11" s="6">
        <v>512.4</v>
      </c>
      <c r="S11" s="6"/>
      <c r="T11" s="6"/>
      <c r="U11" s="6"/>
      <c r="V11" s="6"/>
      <c r="W11" s="6"/>
      <c r="X11" s="6"/>
      <c r="Y11" s="6"/>
      <c r="Z11" s="6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x14ac:dyDescent="0.2">
      <c r="B12" s="2" t="s">
        <v>39</v>
      </c>
      <c r="C12" s="6">
        <v>703</v>
      </c>
      <c r="D12" s="6">
        <v>536</v>
      </c>
      <c r="E12" s="6">
        <v>812</v>
      </c>
      <c r="F12" s="6">
        <v>758.5</v>
      </c>
      <c r="G12" s="6">
        <v>694.7</v>
      </c>
      <c r="H12" s="6">
        <v>545</v>
      </c>
      <c r="I12" s="6">
        <v>874</v>
      </c>
      <c r="J12" s="6">
        <v>802.7</v>
      </c>
      <c r="K12" s="6">
        <v>779.9</v>
      </c>
      <c r="L12" s="6">
        <v>595.4</v>
      </c>
      <c r="M12" s="6"/>
      <c r="N12" s="6"/>
      <c r="O12" s="6"/>
      <c r="P12" s="6"/>
      <c r="Q12" s="6">
        <v>2809.5</v>
      </c>
      <c r="R12" s="6">
        <v>2916.3999999999996</v>
      </c>
      <c r="S12" s="6"/>
      <c r="T12" s="6"/>
      <c r="U12" s="6"/>
      <c r="V12" s="6"/>
      <c r="W12" s="6"/>
      <c r="X12" s="6"/>
      <c r="Y12" s="6"/>
      <c r="Z12" s="6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x14ac:dyDescent="0.2">
      <c r="B13" s="2" t="s">
        <v>40</v>
      </c>
      <c r="C13" s="6">
        <v>347</v>
      </c>
      <c r="D13" s="6">
        <v>321</v>
      </c>
      <c r="E13" s="6">
        <v>341</v>
      </c>
      <c r="F13" s="6">
        <v>569</v>
      </c>
      <c r="G13" s="6">
        <v>497.8</v>
      </c>
      <c r="H13" s="6">
        <v>449</v>
      </c>
      <c r="I13" s="6">
        <v>480</v>
      </c>
      <c r="J13" s="6">
        <v>832.8</v>
      </c>
      <c r="K13" s="6">
        <v>692.6</v>
      </c>
      <c r="L13" s="6">
        <v>640.9</v>
      </c>
      <c r="M13" s="6"/>
      <c r="N13" s="6"/>
      <c r="O13" s="6"/>
      <c r="P13" s="6"/>
      <c r="Q13" s="6">
        <v>1578</v>
      </c>
      <c r="R13" s="6">
        <v>2259.6</v>
      </c>
      <c r="S13" s="6"/>
      <c r="T13" s="6"/>
      <c r="U13" s="6"/>
      <c r="V13" s="6"/>
      <c r="W13" s="6"/>
      <c r="X13" s="6"/>
      <c r="Y13" s="6"/>
      <c r="Z13" s="6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x14ac:dyDescent="0.2">
      <c r="B14" s="2" t="s">
        <v>41</v>
      </c>
      <c r="C14" s="6">
        <v>355</v>
      </c>
      <c r="D14" s="6">
        <v>303</v>
      </c>
      <c r="E14" s="6">
        <v>389</v>
      </c>
      <c r="F14" s="6">
        <v>559.4</v>
      </c>
      <c r="G14" s="6">
        <v>517.1</v>
      </c>
      <c r="H14" s="6">
        <v>407</v>
      </c>
      <c r="I14" s="6">
        <v>520</v>
      </c>
      <c r="J14" s="6">
        <v>745</v>
      </c>
      <c r="K14" s="6">
        <v>663.8</v>
      </c>
      <c r="L14" s="6">
        <v>508.9</v>
      </c>
      <c r="M14" s="6"/>
      <c r="N14" s="6"/>
      <c r="O14" s="6"/>
      <c r="P14" s="6"/>
      <c r="Q14" s="6">
        <v>1606.4</v>
      </c>
      <c r="R14" s="6">
        <v>2189.1</v>
      </c>
      <c r="S14" s="6"/>
      <c r="T14" s="6"/>
      <c r="U14" s="6"/>
      <c r="V14" s="6"/>
      <c r="W14" s="6"/>
      <c r="X14" s="6"/>
      <c r="Y14" s="6"/>
      <c r="Z14" s="6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x14ac:dyDescent="0.2">
      <c r="B15" s="2" t="s">
        <v>42</v>
      </c>
      <c r="C15" s="6">
        <v>377</v>
      </c>
      <c r="D15" s="6">
        <v>274</v>
      </c>
      <c r="E15" s="6">
        <v>495</v>
      </c>
      <c r="F15" s="6">
        <v>525.6</v>
      </c>
      <c r="G15" s="6">
        <v>401.8</v>
      </c>
      <c r="H15" s="6">
        <v>304</v>
      </c>
      <c r="I15" s="6">
        <v>534</v>
      </c>
      <c r="J15" s="6">
        <v>594.29999999999995</v>
      </c>
      <c r="K15" s="6">
        <v>502.4</v>
      </c>
      <c r="L15" s="6">
        <v>413.7</v>
      </c>
      <c r="M15" s="6"/>
      <c r="N15" s="6"/>
      <c r="O15" s="6"/>
      <c r="P15" s="6"/>
      <c r="Q15" s="6">
        <v>1671.6</v>
      </c>
      <c r="R15" s="6">
        <v>1834.1</v>
      </c>
      <c r="S15" s="6"/>
      <c r="T15" s="6"/>
      <c r="U15" s="6"/>
      <c r="V15" s="6"/>
      <c r="W15" s="6"/>
      <c r="X15" s="6"/>
      <c r="Y15" s="6"/>
      <c r="Z15" s="6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x14ac:dyDescent="0.2">
      <c r="B16" s="2" t="s">
        <v>43</v>
      </c>
      <c r="C16" s="6">
        <v>318</v>
      </c>
      <c r="D16" s="6">
        <v>280</v>
      </c>
      <c r="E16" s="6">
        <v>270</v>
      </c>
      <c r="F16" s="6">
        <v>242.5</v>
      </c>
      <c r="G16" s="6">
        <v>273.60000000000002</v>
      </c>
      <c r="H16" s="6">
        <v>283</v>
      </c>
      <c r="I16" s="6">
        <v>200</v>
      </c>
      <c r="J16" s="6">
        <v>296.2</v>
      </c>
      <c r="K16" s="6">
        <v>306.3</v>
      </c>
      <c r="L16" s="6">
        <v>313.7</v>
      </c>
      <c r="M16" s="6"/>
      <c r="N16" s="6"/>
      <c r="O16" s="6"/>
      <c r="P16" s="6"/>
      <c r="Q16" s="6">
        <v>1110.5</v>
      </c>
      <c r="R16" s="6">
        <v>1052.8</v>
      </c>
      <c r="S16" s="6"/>
      <c r="T16" s="6"/>
      <c r="U16" s="6"/>
      <c r="V16" s="6"/>
      <c r="W16" s="6"/>
      <c r="X16" s="6"/>
      <c r="Y16" s="6"/>
      <c r="Z16" s="6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2:40" x14ac:dyDescent="0.2">
      <c r="B17" s="4" t="s">
        <v>19</v>
      </c>
      <c r="C17" s="8">
        <v>1050.3</v>
      </c>
      <c r="D17" s="8">
        <v>856.8</v>
      </c>
      <c r="E17" s="8">
        <v>1153.0999999999999</v>
      </c>
      <c r="F17" s="8">
        <v>1327.5</v>
      </c>
      <c r="G17" s="8">
        <v>1192.5</v>
      </c>
      <c r="H17" s="8">
        <v>993.8</v>
      </c>
      <c r="I17" s="8">
        <v>1353.8</v>
      </c>
      <c r="J17" s="8">
        <v>1635.5</v>
      </c>
      <c r="K17" s="8">
        <v>1472.5</v>
      </c>
      <c r="L17" s="8">
        <v>1236.3</v>
      </c>
      <c r="M17" s="6"/>
      <c r="N17" s="6"/>
      <c r="O17" s="8"/>
      <c r="P17" s="8"/>
      <c r="Q17" s="8">
        <v>4387.7</v>
      </c>
      <c r="R17" s="8">
        <v>5175.6000000000004</v>
      </c>
      <c r="S17" s="6"/>
      <c r="T17" s="6"/>
      <c r="U17" s="6"/>
      <c r="V17" s="6"/>
      <c r="W17" s="6"/>
      <c r="X17" s="6"/>
      <c r="Y17" s="6"/>
      <c r="Z17" s="6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2:40" x14ac:dyDescent="0.2">
      <c r="B18" s="2" t="s">
        <v>20</v>
      </c>
      <c r="C18" s="6">
        <v>495.4</v>
      </c>
      <c r="D18" s="6">
        <v>400.2</v>
      </c>
      <c r="E18" s="6">
        <v>564.9</v>
      </c>
      <c r="F18" s="6">
        <v>631.79999999999995</v>
      </c>
      <c r="G18" s="6">
        <v>544.4</v>
      </c>
      <c r="H18" s="6">
        <v>442.5</v>
      </c>
      <c r="I18" s="6">
        <v>606.5</v>
      </c>
      <c r="J18" s="6">
        <v>718</v>
      </c>
      <c r="K18" s="6">
        <v>621.4</v>
      </c>
      <c r="L18" s="6">
        <v>513.4</v>
      </c>
      <c r="M18" s="6"/>
      <c r="N18" s="6"/>
      <c r="O18" s="6"/>
      <c r="P18" s="6"/>
      <c r="Q18" s="6">
        <v>2092.3000000000002</v>
      </c>
      <c r="R18" s="6">
        <v>2311.4</v>
      </c>
      <c r="S18" s="6"/>
      <c r="T18" s="6"/>
      <c r="U18" s="6"/>
      <c r="V18" s="6"/>
      <c r="W18" s="6"/>
      <c r="X18" s="6"/>
      <c r="Y18" s="6"/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2:40" x14ac:dyDescent="0.2">
      <c r="B19" s="2" t="s">
        <v>21</v>
      </c>
      <c r="C19" s="6">
        <f t="shared" ref="C19:H19" si="5">+C17-C18</f>
        <v>554.9</v>
      </c>
      <c r="D19" s="6">
        <f t="shared" si="5"/>
        <v>456.59999999999997</v>
      </c>
      <c r="E19" s="6">
        <f t="shared" si="5"/>
        <v>588.19999999999993</v>
      </c>
      <c r="F19" s="6">
        <f t="shared" ref="F19" si="6">+F17-F18</f>
        <v>695.7</v>
      </c>
      <c r="G19" s="6">
        <f t="shared" si="5"/>
        <v>648.1</v>
      </c>
      <c r="H19" s="6">
        <f t="shared" si="5"/>
        <v>551.29999999999995</v>
      </c>
      <c r="I19" s="6">
        <f>+I17-I18</f>
        <v>747.3</v>
      </c>
      <c r="J19" s="6">
        <f t="shared" ref="J19:L19" si="7">+J17-J18</f>
        <v>917.5</v>
      </c>
      <c r="K19" s="6">
        <f t="shared" si="7"/>
        <v>851.1</v>
      </c>
      <c r="L19" s="6">
        <f t="shared" si="7"/>
        <v>722.9</v>
      </c>
      <c r="M19" s="6"/>
      <c r="N19" s="6"/>
      <c r="O19" s="6"/>
      <c r="P19" s="6"/>
      <c r="Q19" s="6">
        <f>+Q17-Q18</f>
        <v>2295.3999999999996</v>
      </c>
      <c r="R19" s="6">
        <f>+R17-R18</f>
        <v>2864.2000000000003</v>
      </c>
      <c r="S19" s="6"/>
      <c r="T19" s="6"/>
      <c r="U19" s="6"/>
      <c r="V19" s="6"/>
      <c r="W19" s="6"/>
      <c r="X19" s="6"/>
      <c r="Y19" s="6"/>
      <c r="Z19" s="6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2:40" x14ac:dyDescent="0.2">
      <c r="B20" s="2" t="s">
        <v>22</v>
      </c>
      <c r="C20" s="6">
        <v>422.4</v>
      </c>
      <c r="D20" s="6">
        <v>445.3</v>
      </c>
      <c r="E20" s="6">
        <v>488.1</v>
      </c>
      <c r="F20" s="6">
        <v>646</v>
      </c>
      <c r="G20" s="6">
        <v>543.79999999999995</v>
      </c>
      <c r="H20" s="6">
        <v>560.20000000000005</v>
      </c>
      <c r="I20" s="6">
        <v>586.5</v>
      </c>
      <c r="J20" s="6">
        <v>732.3</v>
      </c>
      <c r="K20" s="6">
        <v>641.9</v>
      </c>
      <c r="L20" s="6">
        <v>697.8</v>
      </c>
      <c r="M20" s="6"/>
      <c r="N20" s="6"/>
      <c r="O20" s="6"/>
      <c r="P20" s="6"/>
      <c r="Q20" s="6">
        <v>2001.8000000000002</v>
      </c>
      <c r="R20" s="6">
        <v>2422.8000000000002</v>
      </c>
      <c r="S20" s="6"/>
      <c r="T20" s="6"/>
      <c r="U20" s="6"/>
      <c r="V20" s="6"/>
      <c r="W20" s="6"/>
      <c r="X20" s="6"/>
      <c r="Y20" s="6"/>
      <c r="Z20" s="6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2:40" x14ac:dyDescent="0.2">
      <c r="B21" s="2" t="s">
        <v>23</v>
      </c>
      <c r="C21" s="6">
        <v>2.8</v>
      </c>
      <c r="D21" s="6">
        <v>4.7</v>
      </c>
      <c r="E21" s="6">
        <v>-2.9</v>
      </c>
      <c r="F21" s="6">
        <v>-2.2000000000000002</v>
      </c>
      <c r="G21" s="6">
        <v>1.3</v>
      </c>
      <c r="H21" s="6">
        <v>1.2</v>
      </c>
      <c r="I21" s="6">
        <v>0</v>
      </c>
      <c r="J21" s="6">
        <v>-0.6</v>
      </c>
      <c r="K21" s="6">
        <v>0.3</v>
      </c>
      <c r="L21" s="6">
        <v>2.6</v>
      </c>
      <c r="M21" s="6"/>
      <c r="N21" s="6"/>
      <c r="O21" s="6"/>
      <c r="P21" s="6"/>
      <c r="Q21" s="6">
        <v>2.3999999999999995</v>
      </c>
      <c r="R21" s="6">
        <v>1.9</v>
      </c>
      <c r="S21" s="6"/>
      <c r="T21" s="6"/>
      <c r="U21" s="6"/>
      <c r="V21" s="6"/>
      <c r="W21" s="6"/>
      <c r="X21" s="6"/>
      <c r="Y21" s="6"/>
      <c r="Z21" s="6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2:40" x14ac:dyDescent="0.2">
      <c r="B22" s="2" t="s">
        <v>31</v>
      </c>
      <c r="C22" s="6">
        <v>0.7</v>
      </c>
      <c r="D22" s="6">
        <v>0.9</v>
      </c>
      <c r="E22" s="6">
        <v>1.7</v>
      </c>
      <c r="F22" s="6">
        <v>7.9</v>
      </c>
      <c r="G22" s="6">
        <v>6</v>
      </c>
      <c r="H22" s="6">
        <v>1.6</v>
      </c>
      <c r="I22" s="6">
        <v>15.9</v>
      </c>
      <c r="J22" s="6">
        <v>7.8</v>
      </c>
      <c r="K22" s="6">
        <v>5.3</v>
      </c>
      <c r="L22" s="6">
        <v>21.2</v>
      </c>
      <c r="M22" s="6"/>
      <c r="N22" s="6"/>
      <c r="O22" s="6"/>
      <c r="P22" s="6"/>
      <c r="Q22" s="6">
        <v>11.2</v>
      </c>
      <c r="R22" s="6">
        <v>31.3</v>
      </c>
      <c r="S22" s="6"/>
      <c r="T22" s="6"/>
      <c r="U22" s="6"/>
      <c r="V22" s="6"/>
      <c r="W22" s="6"/>
      <c r="X22" s="6"/>
      <c r="Y22" s="6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2:40" x14ac:dyDescent="0.2">
      <c r="B23" s="2" t="s">
        <v>32</v>
      </c>
      <c r="C23" s="6">
        <f t="shared" ref="C23:H23" si="8">+C19-C20-C21+C22</f>
        <v>130.39999999999998</v>
      </c>
      <c r="D23" s="6">
        <f t="shared" si="8"/>
        <v>7.4999999999999547</v>
      </c>
      <c r="E23" s="6">
        <f t="shared" si="8"/>
        <v>104.69999999999992</v>
      </c>
      <c r="F23" s="6">
        <f t="shared" ref="F23" si="9">+F19-F20-F21+F22</f>
        <v>59.800000000000047</v>
      </c>
      <c r="G23" s="6">
        <f t="shared" si="8"/>
        <v>109.00000000000007</v>
      </c>
      <c r="H23" s="6">
        <f t="shared" si="8"/>
        <v>-8.5000000000000906</v>
      </c>
      <c r="I23" s="6">
        <f>+I19-I20-I21+I22</f>
        <v>176.69999999999996</v>
      </c>
      <c r="J23" s="6">
        <f t="shared" ref="J23:L23" si="10">+J19-J20-J21+J22</f>
        <v>193.60000000000005</v>
      </c>
      <c r="K23" s="6">
        <f t="shared" si="10"/>
        <v>214.20000000000005</v>
      </c>
      <c r="L23" s="6">
        <f t="shared" si="10"/>
        <v>43.700000000000017</v>
      </c>
      <c r="M23" s="6"/>
      <c r="N23" s="6"/>
      <c r="O23" s="6"/>
      <c r="P23" s="6"/>
      <c r="Q23" s="6">
        <f t="shared" ref="Q23" si="11">+Q19-Q20-Q21+Q22</f>
        <v>302.39999999999947</v>
      </c>
      <c r="R23" s="6">
        <f>+R19-R20-R21+R22</f>
        <v>470.80000000000013</v>
      </c>
      <c r="S23" s="6"/>
      <c r="T23" s="6"/>
      <c r="U23" s="6"/>
      <c r="V23" s="6"/>
      <c r="W23" s="6"/>
      <c r="X23" s="6"/>
      <c r="Y23" s="6"/>
      <c r="Z23" s="6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2:40" x14ac:dyDescent="0.2">
      <c r="B24" s="2" t="s">
        <v>24</v>
      </c>
      <c r="C24" s="6">
        <v>1.3</v>
      </c>
      <c r="D24" s="6">
        <v>1.8</v>
      </c>
      <c r="E24" s="6">
        <v>1.4</v>
      </c>
      <c r="F24" s="6">
        <v>1.9</v>
      </c>
      <c r="G24" s="6">
        <f>2.7-14</f>
        <v>-11.3</v>
      </c>
      <c r="H24" s="6">
        <v>2.5</v>
      </c>
      <c r="I24" s="6">
        <v>1.1000000000000001</v>
      </c>
      <c r="J24" s="6">
        <v>2.5</v>
      </c>
      <c r="K24" s="6">
        <f>1.5+3.9</f>
        <v>5.4</v>
      </c>
      <c r="L24" s="6">
        <v>6.7</v>
      </c>
      <c r="M24" s="6"/>
      <c r="N24" s="6"/>
      <c r="O24" s="6"/>
      <c r="P24" s="6"/>
      <c r="Q24" s="6">
        <f t="shared" ref="Q24" si="12">+SUM(C24:F24)</f>
        <v>6.4</v>
      </c>
      <c r="R24" s="6">
        <f t="shared" ref="R24" si="13">+SUM(G24:J24)</f>
        <v>-5.2000000000000011</v>
      </c>
      <c r="S24" s="6"/>
      <c r="T24" s="6"/>
      <c r="U24" s="6"/>
      <c r="V24" s="6"/>
      <c r="W24" s="6"/>
      <c r="X24" s="6"/>
      <c r="Y24" s="6"/>
      <c r="Z24" s="6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2:40" x14ac:dyDescent="0.2">
      <c r="B25" s="2" t="s">
        <v>25</v>
      </c>
      <c r="C25" s="6">
        <v>86.1</v>
      </c>
      <c r="D25" s="6">
        <v>101.1</v>
      </c>
      <c r="E25" s="6">
        <v>109.4</v>
      </c>
      <c r="F25" s="6">
        <v>109.4</v>
      </c>
      <c r="G25" s="6">
        <v>68.3</v>
      </c>
      <c r="H25" s="6">
        <v>47.7</v>
      </c>
      <c r="I25" s="6">
        <v>48.9</v>
      </c>
      <c r="J25" s="6">
        <v>64.099999999999994</v>
      </c>
      <c r="K25" s="6">
        <v>22</v>
      </c>
      <c r="L25" s="6">
        <v>30</v>
      </c>
      <c r="M25" s="6"/>
      <c r="N25" s="6"/>
      <c r="O25" s="6"/>
      <c r="P25" s="6"/>
      <c r="Q25" s="6">
        <v>406</v>
      </c>
      <c r="R25" s="6">
        <v>229</v>
      </c>
      <c r="S25" s="6"/>
      <c r="T25" s="6"/>
      <c r="U25" s="6"/>
      <c r="V25" s="6"/>
      <c r="W25" s="6"/>
      <c r="X25" s="6"/>
      <c r="Y25" s="6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2:40" x14ac:dyDescent="0.2">
      <c r="B26" s="2" t="s">
        <v>26</v>
      </c>
      <c r="C26" s="6">
        <v>0</v>
      </c>
      <c r="D26" s="6">
        <v>0</v>
      </c>
      <c r="E26" s="6">
        <v>0</v>
      </c>
      <c r="F26" s="6">
        <v>7.3</v>
      </c>
      <c r="G26" s="6">
        <v>14.3</v>
      </c>
      <c r="H26" s="6">
        <v>0</v>
      </c>
      <c r="I26" s="6">
        <v>0</v>
      </c>
      <c r="J26" s="6">
        <f>43.6+17.5</f>
        <v>61.1</v>
      </c>
      <c r="K26" s="6">
        <v>0</v>
      </c>
      <c r="L26" s="6">
        <v>-1.4</v>
      </c>
      <c r="M26" s="6"/>
      <c r="N26" s="6"/>
      <c r="O26" s="6"/>
      <c r="P26" s="6"/>
      <c r="Q26" s="6">
        <v>7.3</v>
      </c>
      <c r="R26" s="6">
        <v>75.400000000000006</v>
      </c>
      <c r="S26" s="6"/>
      <c r="T26" s="6"/>
      <c r="U26" s="6"/>
      <c r="V26" s="6"/>
      <c r="W26" s="6"/>
      <c r="X26" s="6"/>
      <c r="Y26" s="6"/>
      <c r="Z26" s="6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2:40" x14ac:dyDescent="0.2">
      <c r="B27" s="2" t="s">
        <v>27</v>
      </c>
      <c r="C27" s="6">
        <f t="shared" ref="C27:H27" si="14">+C23+C24-C25-C26</f>
        <v>45.599999999999994</v>
      </c>
      <c r="D27" s="6">
        <f t="shared" si="14"/>
        <v>-91.80000000000004</v>
      </c>
      <c r="E27" s="6">
        <f t="shared" si="14"/>
        <v>-3.3000000000000824</v>
      </c>
      <c r="F27" s="6">
        <f t="shared" ref="F27" si="15">+F23+F24-F25-F26</f>
        <v>-54.999999999999957</v>
      </c>
      <c r="G27" s="6">
        <f t="shared" si="14"/>
        <v>15.100000000000076</v>
      </c>
      <c r="H27" s="6">
        <f t="shared" si="14"/>
        <v>-53.700000000000095</v>
      </c>
      <c r="I27" s="6">
        <f>+I23+I24-I25-I26</f>
        <v>128.89999999999995</v>
      </c>
      <c r="J27" s="6">
        <f t="shared" ref="J27:L27" si="16">+J23+J24-J25-J26</f>
        <v>70.900000000000063</v>
      </c>
      <c r="K27" s="6">
        <f t="shared" si="16"/>
        <v>197.60000000000005</v>
      </c>
      <c r="L27" s="6">
        <f t="shared" si="16"/>
        <v>21.800000000000018</v>
      </c>
      <c r="M27" s="6"/>
      <c r="N27" s="6"/>
      <c r="O27" s="6"/>
      <c r="P27" s="6">
        <f t="shared" ref="P27:R27" si="17">+P23+P24-P25-P26</f>
        <v>0</v>
      </c>
      <c r="Q27" s="6">
        <f t="shared" si="17"/>
        <v>-104.50000000000055</v>
      </c>
      <c r="R27" s="6">
        <f t="shared" si="17"/>
        <v>161.20000000000013</v>
      </c>
      <c r="S27" s="6"/>
      <c r="T27" s="6"/>
      <c r="U27" s="6"/>
      <c r="V27" s="6"/>
      <c r="W27" s="6"/>
      <c r="X27" s="6"/>
      <c r="Y27" s="6"/>
      <c r="Z27" s="6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2:40" x14ac:dyDescent="0.2">
      <c r="B28" s="2" t="s">
        <v>28</v>
      </c>
      <c r="C28" s="6">
        <v>26.6</v>
      </c>
      <c r="D28" s="6">
        <v>5.2</v>
      </c>
      <c r="E28" s="6">
        <v>32.6</v>
      </c>
      <c r="F28" s="6">
        <v>39.799999999999997</v>
      </c>
      <c r="G28" s="6">
        <v>8.1999999999999993</v>
      </c>
      <c r="H28" s="6">
        <v>-51.9</v>
      </c>
      <c r="I28" s="6">
        <v>72.7</v>
      </c>
      <c r="J28" s="6">
        <v>53.8</v>
      </c>
      <c r="K28" s="6">
        <v>59.5</v>
      </c>
      <c r="L28" s="6">
        <v>-0.6</v>
      </c>
      <c r="M28" s="6"/>
      <c r="N28" s="6"/>
      <c r="O28" s="6"/>
      <c r="P28" s="6"/>
      <c r="Q28" s="6">
        <v>104.2</v>
      </c>
      <c r="R28" s="6">
        <v>82.8</v>
      </c>
      <c r="S28" s="6"/>
      <c r="T28" s="6"/>
      <c r="U28" s="6"/>
      <c r="V28" s="6"/>
      <c r="W28" s="6"/>
      <c r="X28" s="6"/>
      <c r="Y28" s="6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2:40" x14ac:dyDescent="0.2">
      <c r="B29" s="2" t="s">
        <v>29</v>
      </c>
      <c r="C29" s="6">
        <f t="shared" ref="C29:H29" si="18">+C27-C28</f>
        <v>18.999999999999993</v>
      </c>
      <c r="D29" s="6">
        <f t="shared" si="18"/>
        <v>-97.000000000000043</v>
      </c>
      <c r="E29" s="6">
        <f t="shared" si="18"/>
        <v>-35.900000000000084</v>
      </c>
      <c r="F29" s="6">
        <f t="shared" ref="F29" si="19">+F27-F28</f>
        <v>-94.799999999999955</v>
      </c>
      <c r="G29" s="6">
        <f t="shared" si="18"/>
        <v>6.9000000000000767</v>
      </c>
      <c r="H29" s="6">
        <f t="shared" si="18"/>
        <v>-1.8000000000000966</v>
      </c>
      <c r="I29" s="6">
        <f>+I27-I28</f>
        <v>56.199999999999946</v>
      </c>
      <c r="J29" s="6">
        <f t="shared" ref="J29:L29" si="20">+J27-J28</f>
        <v>17.100000000000065</v>
      </c>
      <c r="K29" s="6">
        <f t="shared" si="20"/>
        <v>138.10000000000005</v>
      </c>
      <c r="L29" s="6">
        <f t="shared" si="20"/>
        <v>22.40000000000002</v>
      </c>
      <c r="M29" s="6"/>
      <c r="N29" s="6"/>
      <c r="O29" s="6"/>
      <c r="P29" s="6">
        <f t="shared" ref="P29:R29" si="21">+P27-P28</f>
        <v>0</v>
      </c>
      <c r="Q29" s="6">
        <f t="shared" si="21"/>
        <v>-208.70000000000056</v>
      </c>
      <c r="R29" s="6">
        <f t="shared" si="21"/>
        <v>78.400000000000134</v>
      </c>
      <c r="S29" s="6"/>
      <c r="T29" s="6"/>
      <c r="U29" s="6"/>
      <c r="V29" s="6"/>
      <c r="W29" s="6"/>
      <c r="X29" s="6"/>
      <c r="Y29" s="6"/>
      <c r="Z29" s="6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2:40" x14ac:dyDescent="0.2">
      <c r="B30" s="2" t="s">
        <v>33</v>
      </c>
      <c r="C30" s="6">
        <v>0</v>
      </c>
      <c r="D30" s="6">
        <v>-0.1</v>
      </c>
      <c r="E30" s="6">
        <v>1.8</v>
      </c>
      <c r="F30" s="6">
        <v>-1.9</v>
      </c>
      <c r="G30" s="6">
        <v>1.8</v>
      </c>
      <c r="H30" s="6">
        <v>1.9</v>
      </c>
      <c r="I30" s="6">
        <v>0.4</v>
      </c>
      <c r="J30" s="6">
        <v>1.7</v>
      </c>
      <c r="K30" s="6">
        <v>3.5</v>
      </c>
      <c r="L30" s="6">
        <v>4.2</v>
      </c>
      <c r="M30" s="6"/>
      <c r="N30" s="6"/>
      <c r="O30" s="6"/>
      <c r="P30" s="6"/>
      <c r="Q30" s="6">
        <v>-0.19999999999999996</v>
      </c>
      <c r="R30" s="6">
        <v>5.8000000000000007</v>
      </c>
      <c r="S30" s="6"/>
      <c r="T30" s="6"/>
      <c r="U30" s="6"/>
      <c r="V30" s="6"/>
      <c r="W30" s="6"/>
      <c r="X30" s="6"/>
      <c r="Y30" s="6"/>
      <c r="Z30" s="6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2:40" x14ac:dyDescent="0.2">
      <c r="B31" s="2" t="s">
        <v>34</v>
      </c>
      <c r="C31" s="6">
        <f>+C29-C30</f>
        <v>18.999999999999993</v>
      </c>
      <c r="D31" s="6">
        <f>+D29-D30</f>
        <v>-96.900000000000048</v>
      </c>
      <c r="E31" s="6">
        <f>+E29-E30</f>
        <v>-37.700000000000081</v>
      </c>
      <c r="F31" s="6">
        <f>+F29-F30</f>
        <v>-92.899999999999949</v>
      </c>
      <c r="G31" s="6">
        <f t="shared" ref="G31:H31" si="22">+G29-G30</f>
        <v>5.1000000000000769</v>
      </c>
      <c r="H31" s="6">
        <f t="shared" si="22"/>
        <v>-3.7000000000000965</v>
      </c>
      <c r="I31" s="6">
        <f>+I29-I30</f>
        <v>55.799999999999947</v>
      </c>
      <c r="J31" s="6">
        <f>+J29-J30</f>
        <v>15.400000000000066</v>
      </c>
      <c r="K31" s="6">
        <f>+K29-K30</f>
        <v>134.60000000000005</v>
      </c>
      <c r="L31" s="6">
        <f>+L29-L30</f>
        <v>18.200000000000021</v>
      </c>
      <c r="M31" s="6"/>
      <c r="N31" s="6"/>
      <c r="O31" s="6"/>
      <c r="P31" s="6">
        <f t="shared" ref="P31:R31" si="23">+P29-P30</f>
        <v>0</v>
      </c>
      <c r="Q31" s="6">
        <f t="shared" si="23"/>
        <v>-208.50000000000057</v>
      </c>
      <c r="R31" s="6">
        <f t="shared" si="23"/>
        <v>72.600000000000136</v>
      </c>
      <c r="S31" s="6"/>
      <c r="T31" s="6"/>
      <c r="U31" s="6"/>
      <c r="V31" s="6"/>
      <c r="W31" s="6"/>
      <c r="X31" s="6"/>
      <c r="Y31" s="6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2:40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2:40" x14ac:dyDescent="0.2">
      <c r="B33" s="2" t="s">
        <v>30</v>
      </c>
      <c r="C33" s="9">
        <f t="shared" ref="C33:H33" si="24">+C31/C34</f>
        <v>4.9414874954605587E-2</v>
      </c>
      <c r="D33" s="9">
        <f t="shared" si="24"/>
        <v>-0.25201586226848871</v>
      </c>
      <c r="E33" s="9">
        <f t="shared" si="24"/>
        <v>-9.8049515041507121E-2</v>
      </c>
      <c r="F33" s="9">
        <f t="shared" si="24"/>
        <v>-0.24161273069909781</v>
      </c>
      <c r="G33" s="9">
        <f t="shared" si="24"/>
        <v>1.1005072015432781E-2</v>
      </c>
      <c r="H33" s="9">
        <f t="shared" si="24"/>
        <v>-7.3231130687452396E-3</v>
      </c>
      <c r="I33" s="9">
        <f>+I31/I34</f>
        <v>0.1104048258068074</v>
      </c>
      <c r="J33" s="9">
        <f t="shared" ref="J33:L33" si="25">+J31/J34</f>
        <v>2.9669793367748994E-2</v>
      </c>
      <c r="K33" s="9">
        <f t="shared" si="25"/>
        <v>0.24296635945911133</v>
      </c>
      <c r="L33" s="9">
        <f t="shared" si="25"/>
        <v>3.2769120911237702E-2</v>
      </c>
      <c r="M33" s="6"/>
      <c r="N33" s="6"/>
      <c r="O33" s="6"/>
      <c r="P33" s="9" t="e">
        <f t="shared" ref="P33:S33" si="26">+P31/P34</f>
        <v>#DIV/0!</v>
      </c>
      <c r="Q33" s="9">
        <f t="shared" si="26"/>
        <v>-0.54226323305448931</v>
      </c>
      <c r="R33" s="9">
        <f t="shared" si="26"/>
        <v>0.14570037888405196</v>
      </c>
      <c r="S33" s="9" t="e">
        <f t="shared" si="26"/>
        <v>#DIV/0!</v>
      </c>
      <c r="T33" s="6"/>
      <c r="U33" s="6"/>
      <c r="V33" s="6"/>
      <c r="W33" s="6"/>
      <c r="X33" s="6"/>
      <c r="Y33" s="6"/>
      <c r="Z33" s="6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2:40" x14ac:dyDescent="0.2">
      <c r="B34" s="2" t="s">
        <v>3</v>
      </c>
      <c r="C34" s="6">
        <v>384.49960700000003</v>
      </c>
      <c r="D34" s="6">
        <v>384.49960700000003</v>
      </c>
      <c r="E34" s="6">
        <v>384.49960700000003</v>
      </c>
      <c r="F34" s="6">
        <v>384.49960700000003</v>
      </c>
      <c r="G34" s="6">
        <v>463.42268300000001</v>
      </c>
      <c r="H34" s="6">
        <v>505.24960700000003</v>
      </c>
      <c r="I34" s="6">
        <v>505.41269</v>
      </c>
      <c r="J34" s="6">
        <v>519.04641900000001</v>
      </c>
      <c r="K34" s="6">
        <v>553.98615800000005</v>
      </c>
      <c r="L34" s="6">
        <v>555.40092300000003</v>
      </c>
      <c r="M34" s="6"/>
      <c r="N34" s="6"/>
      <c r="O34" s="6"/>
      <c r="P34" s="6"/>
      <c r="Q34" s="6">
        <v>384.49960700000003</v>
      </c>
      <c r="R34" s="6">
        <v>498.28284975000003</v>
      </c>
      <c r="S34" s="6"/>
      <c r="T34" s="6"/>
      <c r="U34" s="6"/>
      <c r="V34" s="6"/>
      <c r="W34" s="6"/>
      <c r="X34" s="6"/>
      <c r="Y34" s="6"/>
      <c r="Z34" s="6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2:40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2:40" x14ac:dyDescent="0.2">
      <c r="B36" s="2" t="s">
        <v>44</v>
      </c>
      <c r="C36" s="7"/>
      <c r="D36" s="7"/>
      <c r="E36" s="7"/>
      <c r="F36" s="7"/>
      <c r="G36" s="10">
        <f t="shared" ref="G36:H39" si="27">+G8/C8-1</f>
        <v>1.0084033613445342E-2</v>
      </c>
      <c r="H36" s="10">
        <f t="shared" si="27"/>
        <v>8.6956521739129933E-3</v>
      </c>
      <c r="I36" s="10">
        <f>+I8/E8-1</f>
        <v>3.874092009685226E-2</v>
      </c>
      <c r="J36" s="10">
        <f>+J8/F8-1</f>
        <v>0.15062020082693439</v>
      </c>
      <c r="K36" s="10">
        <f>+K8/G8-1</f>
        <v>0.12285080421519678</v>
      </c>
      <c r="L36" s="10">
        <f>+L8/H8-1</f>
        <v>0.19051724137931036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2:40" x14ac:dyDescent="0.2">
      <c r="B37" s="2" t="s">
        <v>45</v>
      </c>
      <c r="C37" s="7"/>
      <c r="D37" s="7"/>
      <c r="E37" s="7"/>
      <c r="F37" s="7"/>
      <c r="G37" s="10">
        <f t="shared" si="27"/>
        <v>1.1951219512195133E-2</v>
      </c>
      <c r="H37" s="10">
        <f t="shared" si="27"/>
        <v>5.464480874316946E-3</v>
      </c>
      <c r="I37" s="10">
        <f t="shared" ref="I37:L39" si="28">+I9/E9-1</f>
        <v>7.2527472527472492E-2</v>
      </c>
      <c r="J37" s="10">
        <f t="shared" si="28"/>
        <v>8.0510338759348876E-2</v>
      </c>
      <c r="K37" s="10">
        <f t="shared" si="28"/>
        <v>0.12002892263195952</v>
      </c>
      <c r="L37" s="10">
        <f t="shared" si="28"/>
        <v>7.4456521739130421E-2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2:40" x14ac:dyDescent="0.2">
      <c r="B38" s="2" t="s">
        <v>46</v>
      </c>
      <c r="C38" s="7"/>
      <c r="D38" s="7"/>
      <c r="E38" s="7"/>
      <c r="F38" s="7"/>
      <c r="G38" s="10">
        <f t="shared" si="27"/>
        <v>0.52</v>
      </c>
      <c r="H38" s="10">
        <f t="shared" si="27"/>
        <v>0.5372340425531914</v>
      </c>
      <c r="I38" s="10">
        <f t="shared" si="28"/>
        <v>0.56499999999999995</v>
      </c>
      <c r="J38" s="10">
        <f t="shared" si="28"/>
        <v>0.5386773547094188</v>
      </c>
      <c r="K38" s="10">
        <f t="shared" si="28"/>
        <v>0.43132220795892162</v>
      </c>
      <c r="L38" s="10">
        <f t="shared" si="28"/>
        <v>0.41937716262975777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2:40" x14ac:dyDescent="0.2">
      <c r="B39" s="2" t="s">
        <v>47</v>
      </c>
      <c r="C39" s="7"/>
      <c r="D39" s="7"/>
      <c r="E39" s="7"/>
      <c r="F39" s="7"/>
      <c r="G39" s="10">
        <f t="shared" si="27"/>
        <v>0.35128205128205137</v>
      </c>
      <c r="H39" s="10">
        <f t="shared" si="27"/>
        <v>0.45205479452054798</v>
      </c>
      <c r="I39" s="10">
        <f t="shared" si="28"/>
        <v>0.47058823529411775</v>
      </c>
      <c r="J39" s="10">
        <f t="shared" si="28"/>
        <v>0.52380952380952372</v>
      </c>
      <c r="K39" s="10">
        <f t="shared" si="28"/>
        <v>0.4886148007590132</v>
      </c>
      <c r="L39" s="10">
        <f t="shared" si="28"/>
        <v>0.45754716981132071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2:40" x14ac:dyDescent="0.2">
      <c r="B40" s="2" t="s">
        <v>48</v>
      </c>
      <c r="C40" s="7"/>
      <c r="D40" s="7"/>
      <c r="E40" s="7"/>
      <c r="F40" s="7"/>
      <c r="G40" s="10">
        <f t="shared" ref="G40:H43" si="29">+G14/C14-1</f>
        <v>0.45661971830985926</v>
      </c>
      <c r="H40" s="10">
        <f t="shared" si="29"/>
        <v>0.34323432343234317</v>
      </c>
      <c r="I40" s="10">
        <f>+I14/E14-1</f>
        <v>0.33676092544987157</v>
      </c>
      <c r="J40" s="10">
        <f>+J14/F14-1</f>
        <v>0.33178405434394009</v>
      </c>
      <c r="K40" s="10">
        <f>+K14/G14-1</f>
        <v>0.28369754399535863</v>
      </c>
      <c r="L40" s="10">
        <f>+L14/H14-1</f>
        <v>0.25036855036855021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2:40" x14ac:dyDescent="0.2">
      <c r="B41" s="2" t="s">
        <v>49</v>
      </c>
      <c r="C41" s="7"/>
      <c r="D41" s="7"/>
      <c r="E41" s="7"/>
      <c r="F41" s="7"/>
      <c r="G41" s="10">
        <f t="shared" si="29"/>
        <v>6.5782493368700345E-2</v>
      </c>
      <c r="H41" s="10">
        <f t="shared" si="29"/>
        <v>0.10948905109489049</v>
      </c>
      <c r="I41" s="10">
        <f t="shared" ref="I41:L43" si="30">+I15/E15-1</f>
        <v>7.8787878787878851E-2</v>
      </c>
      <c r="J41" s="10">
        <f t="shared" si="30"/>
        <v>0.13070776255707739</v>
      </c>
      <c r="K41" s="10">
        <f t="shared" si="30"/>
        <v>0.25037332005973112</v>
      </c>
      <c r="L41" s="10">
        <f t="shared" si="30"/>
        <v>0.36085526315789473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2:40" x14ac:dyDescent="0.2">
      <c r="B42" s="2" t="s">
        <v>50</v>
      </c>
      <c r="C42" s="7"/>
      <c r="D42" s="7"/>
      <c r="E42" s="7"/>
      <c r="F42" s="7"/>
      <c r="G42" s="10">
        <f t="shared" si="29"/>
        <v>-0.13962264150943393</v>
      </c>
      <c r="H42" s="10">
        <f t="shared" si="29"/>
        <v>1.0714285714285676E-2</v>
      </c>
      <c r="I42" s="10">
        <f t="shared" si="30"/>
        <v>-0.2592592592592593</v>
      </c>
      <c r="J42" s="10">
        <f t="shared" si="30"/>
        <v>0.22144329896907222</v>
      </c>
      <c r="K42" s="10">
        <f t="shared" si="30"/>
        <v>0.11951754385964897</v>
      </c>
      <c r="L42" s="10">
        <f t="shared" si="30"/>
        <v>0.1084805653710248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2:40" x14ac:dyDescent="0.2">
      <c r="B43" s="4" t="s">
        <v>51</v>
      </c>
      <c r="C43" s="11"/>
      <c r="D43" s="11"/>
      <c r="E43" s="11"/>
      <c r="F43" s="11"/>
      <c r="G43" s="12">
        <f t="shared" si="29"/>
        <v>0.13538988860325629</v>
      </c>
      <c r="H43" s="12">
        <f t="shared" si="29"/>
        <v>0.15989729225023352</v>
      </c>
      <c r="I43" s="12">
        <f t="shared" si="30"/>
        <v>0.17405255398491026</v>
      </c>
      <c r="J43" s="12">
        <f t="shared" si="30"/>
        <v>0.23201506591337107</v>
      </c>
      <c r="K43" s="12">
        <f t="shared" si="30"/>
        <v>0.23480083857442358</v>
      </c>
      <c r="L43" s="12">
        <f t="shared" si="30"/>
        <v>0.24401287985510156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2:40" x14ac:dyDescent="0.2">
      <c r="B44" s="2" t="s">
        <v>52</v>
      </c>
      <c r="C44" s="10">
        <f t="shared" ref="C44:H44" si="31">+C19/C17</f>
        <v>0.52832524040750262</v>
      </c>
      <c r="D44" s="10">
        <f t="shared" si="31"/>
        <v>0.53291316526610644</v>
      </c>
      <c r="E44" s="10">
        <f t="shared" si="31"/>
        <v>0.51010320006937815</v>
      </c>
      <c r="F44" s="10">
        <f t="shared" si="31"/>
        <v>0.52406779661016956</v>
      </c>
      <c r="G44" s="10">
        <f t="shared" si="31"/>
        <v>0.5434800838574424</v>
      </c>
      <c r="H44" s="10">
        <f t="shared" si="31"/>
        <v>0.55473938418192792</v>
      </c>
      <c r="I44" s="10">
        <f>+I19/I17</f>
        <v>0.55200177278770868</v>
      </c>
      <c r="J44" s="10">
        <f>+J19/J17</f>
        <v>0.56099052277590955</v>
      </c>
      <c r="K44" s="10">
        <f>+K19/K17</f>
        <v>0.57799660441426148</v>
      </c>
      <c r="L44" s="10">
        <f>+L19/L17</f>
        <v>0.58472862573808948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2:40" x14ac:dyDescent="0.2">
      <c r="B45" s="2" t="s">
        <v>53</v>
      </c>
      <c r="C45" s="10">
        <f t="shared" ref="C45:H45" si="32">+C23/C17</f>
        <v>0.12415500333238121</v>
      </c>
      <c r="D45" s="10">
        <f t="shared" si="32"/>
        <v>8.7535014005601722E-3</v>
      </c>
      <c r="E45" s="10">
        <f t="shared" si="32"/>
        <v>9.0798716503338761E-2</v>
      </c>
      <c r="F45" s="10">
        <f t="shared" si="32"/>
        <v>4.5047080979284407E-2</v>
      </c>
      <c r="G45" s="10">
        <f t="shared" si="32"/>
        <v>9.1404612159329199E-2</v>
      </c>
      <c r="H45" s="10">
        <f t="shared" si="32"/>
        <v>-8.5530287784263345E-3</v>
      </c>
      <c r="I45" s="10">
        <f>+I23/I17</f>
        <v>0.13052149505096763</v>
      </c>
      <c r="J45" s="10">
        <f>+J23/J17</f>
        <v>0.11837358605930912</v>
      </c>
      <c r="K45" s="10">
        <f>+K23/K17</f>
        <v>0.14546689303904928</v>
      </c>
      <c r="L45" s="10">
        <f>+L23/L17</f>
        <v>3.5347407587155238E-2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2:40" x14ac:dyDescent="0.2">
      <c r="B46" s="2" t="s">
        <v>54</v>
      </c>
      <c r="C46" s="10">
        <f t="shared" ref="C46:H46" si="33">+C28/C27</f>
        <v>0.58333333333333348</v>
      </c>
      <c r="D46" s="10">
        <f t="shared" si="33"/>
        <v>-5.6644880174291916E-2</v>
      </c>
      <c r="E46" s="10">
        <f t="shared" si="33"/>
        <v>-9.878787878787632</v>
      </c>
      <c r="F46" s="10">
        <f t="shared" si="33"/>
        <v>-0.72363636363636419</v>
      </c>
      <c r="G46" s="10">
        <f t="shared" si="33"/>
        <v>0.54304635761589126</v>
      </c>
      <c r="H46" s="10">
        <f t="shared" si="33"/>
        <v>0.96648044692737256</v>
      </c>
      <c r="I46" s="10">
        <f>+I28/I27</f>
        <v>0.56400310318076052</v>
      </c>
      <c r="J46" s="10">
        <f>+J28/J27</f>
        <v>0.75881523272214313</v>
      </c>
      <c r="K46" s="10">
        <f>+K28/K27</f>
        <v>0.30111336032388658</v>
      </c>
      <c r="L46" s="10">
        <f>+L28/L27</f>
        <v>-2.7522935779816491E-2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2:40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2:40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3:40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3:40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3:40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3:40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3:40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3:40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3:40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3:40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3:40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3:40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3:40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3:40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3:40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3:40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3:40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3:40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3:40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3:40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3:40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3:40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3:40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3:40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3:40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3:40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3:40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3:40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3:40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3:40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3:40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3:40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3:40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3:40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3:40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3:40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3:40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3:40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3:40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3:40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3:40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3:40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3:40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3:40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3:40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3:40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3:40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3:40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3:40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3:40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3:40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3:40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 spans="3:40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 spans="3:40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3:40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3:40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3:40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3:40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 spans="3:40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3:40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3:40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3:40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 spans="3:40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3:40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 spans="3:40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3:40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 spans="3:40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3:40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3:40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3:40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 spans="3:40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pans="3:40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3:40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3:40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 spans="3:40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 spans="3:40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 spans="3:40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spans="3:40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 spans="3:40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3:40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 spans="3:40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3:40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3:40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3:40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 spans="3:40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3:40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3:40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3:40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 spans="3:40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 spans="3:40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3:40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 spans="3:40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 spans="3:40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 spans="3:40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 spans="3:40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 spans="3:40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 spans="3:40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 spans="3:40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3:40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 spans="3:40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 spans="3:40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3:40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 spans="3:40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 spans="3:40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 spans="3:40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3:40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 spans="3:40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 spans="3:40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 spans="3:40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 spans="3:40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 spans="3:40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 spans="3:40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 spans="3:40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 spans="3:40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 spans="3:40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 spans="3:40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3:40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 spans="3:40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 spans="3:40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 spans="3:40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 spans="3:40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 spans="3:40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 spans="3:40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 spans="3:40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 spans="3:40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 spans="3:40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 spans="3:40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 spans="3:40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 spans="3:40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 spans="3:40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 spans="3:40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 spans="3:40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 spans="3:40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 spans="3:40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 spans="3:40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 spans="3:40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 spans="3:40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 spans="3:40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 spans="3:40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 spans="3:40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 spans="3:40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 spans="3:40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 spans="3:40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 spans="3:40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 spans="3:40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 spans="3:40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 spans="3:40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 spans="3:40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 spans="3:40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 spans="3:40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 spans="3:40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 spans="3:40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 spans="3:40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 spans="3:40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 spans="3:40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 spans="3:40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3:40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 spans="3:40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</row>
    <row r="205" spans="3:40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</row>
    <row r="206" spans="3:40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 spans="3:40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 spans="3:40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 spans="3:40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 spans="3:40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 spans="3:40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</row>
    <row r="212" spans="3:40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 spans="3:40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 spans="3:40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 spans="3:40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 spans="3:40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  <row r="217" spans="3:40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</row>
    <row r="218" spans="3:40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</row>
    <row r="219" spans="3:40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</row>
    <row r="220" spans="3:40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</row>
    <row r="221" spans="3:40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</row>
    <row r="222" spans="3:40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</row>
    <row r="223" spans="3:40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</row>
    <row r="224" spans="3:40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spans="3:40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 spans="3:40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</row>
    <row r="227" spans="3:40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</row>
    <row r="228" spans="3:40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</row>
    <row r="229" spans="3:40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</row>
    <row r="230" spans="3:40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</row>
    <row r="231" spans="3:40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</row>
    <row r="232" spans="3:40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</row>
    <row r="233" spans="3:40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</row>
    <row r="234" spans="3:40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</row>
    <row r="235" spans="3:40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</row>
    <row r="236" spans="3:40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</row>
    <row r="237" spans="3:40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</row>
    <row r="238" spans="3:40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</row>
    <row r="239" spans="3:40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</row>
    <row r="240" spans="3:40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</row>
    <row r="241" spans="3:40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</row>
    <row r="242" spans="3:40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</row>
    <row r="243" spans="3:40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</row>
    <row r="244" spans="3:40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</row>
    <row r="245" spans="3:40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</row>
    <row r="246" spans="3:40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</row>
    <row r="247" spans="3:40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</row>
    <row r="248" spans="3:40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</row>
    <row r="249" spans="3:40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</row>
    <row r="250" spans="3:40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</row>
    <row r="251" spans="3:40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</row>
    <row r="252" spans="3:40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</row>
  </sheetData>
  <hyperlinks>
    <hyperlink ref="A1" location="Main!A1" display="Main" xr:uid="{C876414E-677F-42BC-8905-4ED809C95C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2025-02-21T17:13:39Z</dcterms:created>
  <dcterms:modified xsi:type="dcterms:W3CDTF">2025-09-02T11:50:55Z</dcterms:modified>
</cp:coreProperties>
</file>