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D28C1F5-EA68-426C-BA0C-AE5433C907C6}" xr6:coauthVersionLast="47" xr6:coauthVersionMax="47" xr10:uidLastSave="{00000000-0000-0000-0000-000000000000}"/>
  <bookViews>
    <workbookView xWindow="-120" yWindow="-120" windowWidth="38640" windowHeight="21060" activeTab="1" xr2:uid="{40E26FA9-FA23-47D9-8A0D-17BDAE3930E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6" i="2" l="1"/>
  <c r="S26" i="2"/>
  <c r="T25" i="2"/>
  <c r="S25" i="2"/>
  <c r="U25" i="2"/>
  <c r="U26" i="2"/>
  <c r="U29" i="2"/>
  <c r="T29" i="2"/>
  <c r="S29" i="2"/>
  <c r="R29" i="2"/>
  <c r="Q29" i="2"/>
  <c r="P29" i="2"/>
  <c r="U28" i="2"/>
  <c r="T28" i="2"/>
  <c r="S28" i="2"/>
  <c r="R28" i="2"/>
  <c r="Q28" i="2"/>
  <c r="P28" i="2"/>
  <c r="U27" i="2"/>
  <c r="T27" i="2"/>
  <c r="S27" i="2"/>
  <c r="R27" i="2"/>
  <c r="Q27" i="2"/>
  <c r="P27" i="2"/>
  <c r="N29" i="2"/>
  <c r="M29" i="2"/>
  <c r="L29" i="2"/>
  <c r="K29" i="2"/>
  <c r="J29" i="2"/>
  <c r="N28" i="2"/>
  <c r="M28" i="2"/>
  <c r="L28" i="2"/>
  <c r="K28" i="2"/>
  <c r="J28" i="2"/>
  <c r="N27" i="2"/>
  <c r="M27" i="2"/>
  <c r="L27" i="2"/>
  <c r="K27" i="2"/>
  <c r="J27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I29" i="2"/>
  <c r="I28" i="2"/>
  <c r="I27" i="2"/>
  <c r="T23" i="2"/>
  <c r="T22" i="2"/>
  <c r="U23" i="2"/>
  <c r="U22" i="2"/>
  <c r="T24" i="2"/>
  <c r="S24" i="2"/>
  <c r="U24" i="2"/>
  <c r="N24" i="2"/>
  <c r="M24" i="2"/>
  <c r="N23" i="2"/>
  <c r="M23" i="2"/>
  <c r="N22" i="2"/>
  <c r="M22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L23" i="2"/>
  <c r="L22" i="2"/>
  <c r="L24" i="2"/>
  <c r="N19" i="2"/>
  <c r="M19" i="2"/>
  <c r="L19" i="2"/>
  <c r="H5" i="1"/>
  <c r="N17" i="2"/>
  <c r="M17" i="2"/>
  <c r="N15" i="2"/>
  <c r="M15" i="2"/>
  <c r="N13" i="2"/>
  <c r="M13" i="2"/>
  <c r="N11" i="2"/>
  <c r="M11" i="2"/>
  <c r="N8" i="2"/>
  <c r="M8" i="2"/>
  <c r="N5" i="2"/>
  <c r="M5" i="2"/>
  <c r="L5" i="2"/>
  <c r="L8" i="2" s="1"/>
  <c r="L11" i="2" s="1"/>
  <c r="L13" i="2" s="1"/>
  <c r="L15" i="2" s="1"/>
  <c r="L17" i="2" s="1"/>
  <c r="K5" i="2"/>
  <c r="K8" i="2" s="1"/>
  <c r="K11" i="2" s="1"/>
  <c r="K13" i="2" s="1"/>
  <c r="K15" i="2" s="1"/>
  <c r="K17" i="2" s="1"/>
  <c r="K19" i="2" s="1"/>
  <c r="T5" i="2"/>
  <c r="T8" i="2" s="1"/>
  <c r="T11" i="2" s="1"/>
  <c r="T13" i="2" s="1"/>
  <c r="T15" i="2" s="1"/>
  <c r="T17" i="2" s="1"/>
  <c r="T19" i="2" s="1"/>
  <c r="S5" i="2"/>
  <c r="S8" i="2" s="1"/>
  <c r="S11" i="2" s="1"/>
  <c r="S13" i="2" s="1"/>
  <c r="S15" i="2" s="1"/>
  <c r="S17" i="2" s="1"/>
  <c r="S19" i="2" s="1"/>
  <c r="R5" i="2"/>
  <c r="R8" i="2" s="1"/>
  <c r="R11" i="2" s="1"/>
  <c r="R13" i="2" s="1"/>
  <c r="R15" i="2" s="1"/>
  <c r="R17" i="2" s="1"/>
  <c r="Q5" i="2"/>
  <c r="Q8" i="2" s="1"/>
  <c r="Q11" i="2" s="1"/>
  <c r="Q13" i="2" s="1"/>
  <c r="Q15" i="2" s="1"/>
  <c r="Q17" i="2" s="1"/>
  <c r="P5" i="2"/>
  <c r="P8" i="2" s="1"/>
  <c r="P11" i="2" s="1"/>
  <c r="P13" i="2" s="1"/>
  <c r="P15" i="2" s="1"/>
  <c r="P17" i="2" s="1"/>
  <c r="U5" i="2"/>
  <c r="U8" i="2" s="1"/>
  <c r="U11" i="2" s="1"/>
  <c r="U13" i="2" s="1"/>
  <c r="U15" i="2" s="1"/>
  <c r="U17" i="2" s="1"/>
  <c r="U19" i="2" s="1"/>
  <c r="D5" i="2"/>
  <c r="D8" i="2" s="1"/>
  <c r="D11" i="2" s="1"/>
  <c r="D13" i="2" s="1"/>
  <c r="D15" i="2" s="1"/>
  <c r="D17" i="2" s="1"/>
  <c r="D19" i="2" s="1"/>
  <c r="J5" i="2"/>
  <c r="J8" i="2" s="1"/>
  <c r="J11" i="2" s="1"/>
  <c r="J13" i="2" s="1"/>
  <c r="J15" i="2" s="1"/>
  <c r="J17" i="2" s="1"/>
  <c r="J19" i="2" s="1"/>
  <c r="I5" i="2"/>
  <c r="I8" i="2" s="1"/>
  <c r="I11" i="2" s="1"/>
  <c r="I13" i="2" s="1"/>
  <c r="I15" i="2" s="1"/>
  <c r="I17" i="2" s="1"/>
  <c r="I19" i="2" s="1"/>
  <c r="G5" i="2"/>
  <c r="G8" i="2" s="1"/>
  <c r="G11" i="2" s="1"/>
  <c r="G13" i="2" s="1"/>
  <c r="G15" i="2" s="1"/>
  <c r="G17" i="2" s="1"/>
  <c r="G19" i="2" s="1"/>
  <c r="F5" i="2"/>
  <c r="F8" i="2" s="1"/>
  <c r="F11" i="2" s="1"/>
  <c r="F13" i="2" s="1"/>
  <c r="F15" i="2" s="1"/>
  <c r="F17" i="2" s="1"/>
  <c r="F19" i="2" s="1"/>
  <c r="E5" i="2"/>
  <c r="E8" i="2" s="1"/>
  <c r="E11" i="2" s="1"/>
  <c r="E13" i="2" s="1"/>
  <c r="E15" i="2" s="1"/>
  <c r="E17" i="2" s="1"/>
  <c r="E19" i="2" s="1"/>
  <c r="C5" i="2"/>
  <c r="C8" i="2" s="1"/>
  <c r="C11" i="2" s="1"/>
  <c r="C13" i="2" s="1"/>
  <c r="C15" i="2" s="1"/>
  <c r="C17" i="2" s="1"/>
  <c r="C19" i="2" s="1"/>
  <c r="H5" i="2"/>
  <c r="H8" i="2" s="1"/>
  <c r="H11" i="2" s="1"/>
  <c r="H13" i="2" s="1"/>
  <c r="H15" i="2" s="1"/>
  <c r="H17" i="2" s="1"/>
  <c r="H19" i="2" s="1"/>
  <c r="H4" i="1"/>
  <c r="H7" i="1" s="1"/>
</calcChain>
</file>

<file path=xl/sharedStrings.xml><?xml version="1.0" encoding="utf-8"?>
<sst xmlns="http://schemas.openxmlformats.org/spreadsheetml/2006/main" count="82" uniqueCount="54">
  <si>
    <t>numbers in mio EUR</t>
  </si>
  <si>
    <t>ASML</t>
  </si>
  <si>
    <t>Price</t>
  </si>
  <si>
    <t>Shares</t>
  </si>
  <si>
    <t>MC</t>
  </si>
  <si>
    <t>Cash</t>
  </si>
  <si>
    <t>Debt</t>
  </si>
  <si>
    <t>EV</t>
  </si>
  <si>
    <t>IR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</si>
  <si>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</si>
  <si>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</si>
  <si>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</si>
  <si>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</si>
  <si>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</si>
  <si>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</si>
  <si>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</si>
  <si>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</si>
  <si>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</si>
  <si>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Serive and Field Options</t>
  </si>
  <si>
    <t>System Revenue</t>
  </si>
  <si>
    <t>Revenue</t>
  </si>
  <si>
    <t>Gross Profit</t>
  </si>
  <si>
    <t>R&amp;D</t>
  </si>
  <si>
    <t>SGA</t>
  </si>
  <si>
    <t>Operating Profit</t>
  </si>
  <si>
    <t>Interest Income &amp; other</t>
  </si>
  <si>
    <t>Pretax Income</t>
  </si>
  <si>
    <t>Tax Expense</t>
  </si>
  <si>
    <t>Net Income</t>
  </si>
  <si>
    <t>Income after Taxes</t>
  </si>
  <si>
    <t>Equity Investments</t>
  </si>
  <si>
    <t>EUR/USD</t>
  </si>
  <si>
    <t>EPS</t>
  </si>
  <si>
    <t>FY19</t>
  </si>
  <si>
    <t>FY20</t>
  </si>
  <si>
    <t>FY21</t>
  </si>
  <si>
    <t>FY22</t>
  </si>
  <si>
    <t>FY23</t>
  </si>
  <si>
    <t>FY24</t>
  </si>
  <si>
    <t>COGS Systems</t>
  </si>
  <si>
    <t>COGS Services</t>
  </si>
  <si>
    <t>Q125</t>
  </si>
  <si>
    <t>Q225</t>
  </si>
  <si>
    <t>Q325</t>
  </si>
  <si>
    <t>Q425</t>
  </si>
  <si>
    <t>System Growth</t>
  </si>
  <si>
    <t>Revenue Growth</t>
  </si>
  <si>
    <t>Systems Gross Margin</t>
  </si>
  <si>
    <t>Gross Margin</t>
  </si>
  <si>
    <t>Operating Margin</t>
  </si>
  <si>
    <t>Tax Rate</t>
  </si>
  <si>
    <t>Service Growth</t>
  </si>
  <si>
    <t>Service Gross Margin</t>
  </si>
  <si>
    <t>n.a.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</si>
</sst>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5" fontId="1" fillId="0" borderId="0" xfId="0" applyNumberFormat="1" applyFont="1"/>
    <xf numFmtId="165" fontId="4" fillId="0" borderId="0" xfId="0" applyNumberFormat="1" applyFont="1"/>
    <xf numFmtId="166" fontId="1" fillId="0" borderId="0" xfId="0" applyNumberFormat="1" applyFont="1"/>
    <xf numFmtId="9" fontId="1" fillId="0" borderId="0" xfId="2" applyFont="1"/>
    <xf numFmtId="9" fontId="4" fillId="0" borderId="0" xfId="2" applyFont="1"/>
    <xf numFmtId="165" fontId="1" fillId="0" borderId="0" xfId="0" applyNumberFormat="1" applyFont="1" applyAlignment="1">
      <alignment horizontal="right"/>
    </xf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66675</xdr:colOff>
      <xdr:row>2</xdr:row>
      <xdr:rowOff>123826</xdr:rowOff>
    </xdr:from>
    <xdr:to>
      <xdr:col>16</xdr:col>
      <xdr:colOff>350022</xdr:colOff>
      <xdr:row>26</xdr:row>
      <xdr:rowOff>157164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4838E7-525E-9628-0874-045B4353B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504826"/>
          <a:ext cx="3331347" cy="39195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sml.com/en/inves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A75-D845-4CB2-8AA6-DF55F6437223}">
  <dimension ref="A1:I9"/>
  <sheetViews>
    <sheetView zoomScale="200" zoomScaleNormal="200" workbookViewId="0">
      <selection activeCell="A2" sqref="A2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9" x14ac:dyDescent="0.2">
      <c r="A1" s="1" t="s">
        <v>1</v>
      </c>
    </row>
    <row r="2" spans="1:9" x14ac:dyDescent="0.2">
      <c r="A2" s="2" t="s">
        <v>0</v>
      </c>
      <c r="G2" s="2" t="s">
        <v>2</v>
      </c>
      <c r="H2" s="2">
        <v>659.1</v>
      </c>
    </row>
    <row r="3" spans="1:9" x14ac:dyDescent="0.2">
      <c r="G3" s="2" t="s">
        <v>3</v>
      </c>
      <c r="H3" s="3">
        <v>388.2</v>
      </c>
      <c r="I3" s="4" t="s">
        <v>42</v>
      </c>
    </row>
    <row r="4" spans="1:9" x14ac:dyDescent="0.2">
      <c r="B4" s="2" t="s">
        <v>1</v>
      </c>
      <c r="D4" s="2" t="s">
        <v>31</v>
      </c>
      <c r="E4" s="2">
        <v>1.1000000000000001</v>
      </c>
      <c r="G4" s="2" t="s">
        <v>4</v>
      </c>
      <c r="H4" s="3">
        <f>+H2*H3</f>
        <v>255862.62</v>
      </c>
    </row>
    <row r="5" spans="1:9" x14ac:dyDescent="0.2">
      <c r="B5" s="5" t="s">
        <v>8</v>
      </c>
      <c r="G5" s="2" t="s">
        <v>5</v>
      </c>
      <c r="H5" s="3">
        <f>9098.4+5.2</f>
        <v>9103.6</v>
      </c>
      <c r="I5" s="4" t="s">
        <v>42</v>
      </c>
    </row>
    <row r="6" spans="1:9" x14ac:dyDescent="0.2">
      <c r="G6" s="2" t="s">
        <v>6</v>
      </c>
      <c r="H6" s="3">
        <v>3681</v>
      </c>
      <c r="I6" s="4" t="s">
        <v>42</v>
      </c>
    </row>
    <row r="7" spans="1:9" x14ac:dyDescent="0.2">
      <c r="G7" s="2" t="s">
        <v>7</v>
      </c>
      <c r="H7" s="3">
        <f>+H4-H5+H6</f>
        <v>250440.02</v>
      </c>
    </row>
    <row r="9" spans="1:9" x14ac:dyDescent="0.2">
      <c r="B9" s="6"/>
    </row>
  </sheetData>
  <hyperlinks>
    <hyperlink ref="B5" r:id="rId1" xr:uid="{A5A99CB4-DE86-4507-AEEC-A1552DBC366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A5578-A882-4F6B-ABA9-9B08D3236B05}">
  <dimension ref="A1:AO36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4.7109375" style="2" bestFit="1" customWidth="1"/>
    <col min="2" max="2" width="22.28515625" style="2" bestFit="1" customWidth="1"/>
    <col min="3" max="16384" width="9.140625" style="2"/>
  </cols>
  <sheetData>
    <row r="1" spans="1:41" x14ac:dyDescent="0.2">
      <c r="A1" s="5" t="s">
        <v>10</v>
      </c>
    </row>
    <row r="2" spans="1:41" x14ac:dyDescent="0.2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9</v>
      </c>
      <c r="I2" s="4" t="s">
        <v>16</v>
      </c>
      <c r="J2" s="4" t="s">
        <v>17</v>
      </c>
      <c r="K2" s="4" t="s">
        <v>41</v>
      </c>
      <c r="L2" s="4" t="s">
        <v>42</v>
      </c>
      <c r="M2" s="4" t="s">
        <v>43</v>
      </c>
      <c r="N2" s="4" t="s">
        <v>44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</row>
    <row r="3" spans="1:41" x14ac:dyDescent="0.2">
      <c r="B3" s="2" t="s">
        <v>19</v>
      </c>
      <c r="C3" s="7"/>
      <c r="D3" s="7">
        <v>4760.8999999999996</v>
      </c>
      <c r="E3" s="7">
        <v>5682.5</v>
      </c>
      <c r="F3" s="7"/>
      <c r="G3" s="7">
        <v>3965.9</v>
      </c>
      <c r="H3" s="7">
        <v>5606.1</v>
      </c>
      <c r="I3" s="7">
        <v>5308.2</v>
      </c>
      <c r="J3" s="7">
        <v>7115.9</v>
      </c>
      <c r="K3" s="7">
        <v>5740.4</v>
      </c>
      <c r="L3" s="7">
        <v>5596.1</v>
      </c>
      <c r="M3" s="7"/>
      <c r="N3" s="7"/>
      <c r="O3" s="7"/>
      <c r="P3" s="7"/>
      <c r="Q3" s="7"/>
      <c r="R3" s="7"/>
      <c r="S3" s="7">
        <v>15430.3</v>
      </c>
      <c r="T3" s="7">
        <v>21938.6</v>
      </c>
      <c r="U3" s="7">
        <v>21768.7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">
      <c r="B4" s="2" t="s">
        <v>18</v>
      </c>
      <c r="C4" s="7"/>
      <c r="D4" s="7">
        <v>1481.9</v>
      </c>
      <c r="E4" s="7">
        <v>1554.5</v>
      </c>
      <c r="F4" s="7"/>
      <c r="G4" s="7">
        <v>1324.1</v>
      </c>
      <c r="H4" s="7">
        <v>1296.2</v>
      </c>
      <c r="I4" s="7">
        <v>1364.8</v>
      </c>
      <c r="J4" s="7">
        <v>2146.9</v>
      </c>
      <c r="K4" s="7">
        <v>2001.1</v>
      </c>
      <c r="L4" s="7">
        <v>2095.6</v>
      </c>
      <c r="M4" s="7"/>
      <c r="N4" s="7"/>
      <c r="O4" s="7"/>
      <c r="P4" s="7"/>
      <c r="Q4" s="7"/>
      <c r="R4" s="7"/>
      <c r="S4" s="7">
        <v>5743.1</v>
      </c>
      <c r="T4" s="7">
        <v>5619.9</v>
      </c>
      <c r="U4" s="7">
        <v>6494.2</v>
      </c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</row>
    <row r="5" spans="1:41" x14ac:dyDescent="0.2">
      <c r="B5" s="1" t="s">
        <v>20</v>
      </c>
      <c r="C5" s="8">
        <f t="shared" ref="C5:G5" si="0">+C3+C4</f>
        <v>0</v>
      </c>
      <c r="D5" s="8">
        <f t="shared" si="0"/>
        <v>6242.7999999999993</v>
      </c>
      <c r="E5" s="8">
        <f t="shared" si="0"/>
        <v>7237</v>
      </c>
      <c r="F5" s="8">
        <f t="shared" si="0"/>
        <v>0</v>
      </c>
      <c r="G5" s="8">
        <f t="shared" si="0"/>
        <v>5290</v>
      </c>
      <c r="H5" s="8">
        <f>+H3+H4</f>
        <v>6902.3</v>
      </c>
      <c r="I5" s="8">
        <f t="shared" ref="I5:N5" si="1">+I3+I4</f>
        <v>6673</v>
      </c>
      <c r="J5" s="8">
        <f t="shared" si="1"/>
        <v>9262.7999999999993</v>
      </c>
      <c r="K5" s="8">
        <f t="shared" si="1"/>
        <v>7741.5</v>
      </c>
      <c r="L5" s="8">
        <f t="shared" si="1"/>
        <v>7691.7000000000007</v>
      </c>
      <c r="M5" s="8">
        <f t="shared" si="1"/>
        <v>0</v>
      </c>
      <c r="N5" s="8">
        <f t="shared" si="1"/>
        <v>0</v>
      </c>
      <c r="O5" s="7"/>
      <c r="P5" s="8">
        <f t="shared" ref="P5:T5" si="2">+P3+P4</f>
        <v>0</v>
      </c>
      <c r="Q5" s="8">
        <f t="shared" si="2"/>
        <v>0</v>
      </c>
      <c r="R5" s="8">
        <f t="shared" si="2"/>
        <v>0</v>
      </c>
      <c r="S5" s="8">
        <f t="shared" si="2"/>
        <v>21173.4</v>
      </c>
      <c r="T5" s="8">
        <f t="shared" si="2"/>
        <v>27558.5</v>
      </c>
      <c r="U5" s="8">
        <f>+U3+U4</f>
        <v>28262.9</v>
      </c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x14ac:dyDescent="0.2">
      <c r="B6" s="2" t="s">
        <v>39</v>
      </c>
      <c r="C6" s="7"/>
      <c r="D6" s="7">
        <v>3030.6</v>
      </c>
      <c r="E6" s="7">
        <v>3519.7</v>
      </c>
      <c r="F6" s="7"/>
      <c r="G6" s="7">
        <v>2593.4</v>
      </c>
      <c r="H6" s="7">
        <v>3358.3</v>
      </c>
      <c r="I6" s="7">
        <v>3211.4</v>
      </c>
      <c r="J6" s="7">
        <v>4473</v>
      </c>
      <c r="K6" s="7">
        <v>3561.8</v>
      </c>
      <c r="L6" s="7">
        <v>3562.2</v>
      </c>
      <c r="M6" s="7"/>
      <c r="N6" s="7"/>
      <c r="O6" s="7"/>
      <c r="P6" s="7"/>
      <c r="Q6" s="7"/>
      <c r="R6" s="7"/>
      <c r="S6" s="7">
        <v>7582.3</v>
      </c>
      <c r="T6" s="7">
        <v>10151</v>
      </c>
      <c r="U6" s="7">
        <v>10406.9</v>
      </c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x14ac:dyDescent="0.2">
      <c r="B7" s="2" t="s">
        <v>40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/>
      <c r="P7" s="7"/>
      <c r="Q7" s="7"/>
      <c r="R7" s="7"/>
      <c r="S7" s="7">
        <v>2891</v>
      </c>
      <c r="T7" s="7">
        <v>3271.4</v>
      </c>
      <c r="U7" s="7">
        <v>3364</v>
      </c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 x14ac:dyDescent="0.2">
      <c r="B8" s="2" t="s">
        <v>21</v>
      </c>
      <c r="C8" s="7">
        <f>+C5-C6</f>
        <v>0</v>
      </c>
      <c r="D8" s="7">
        <f>+D5-D6</f>
        <v>3212.1999999999994</v>
      </c>
      <c r="E8" s="7">
        <f t="shared" ref="E8:N8" si="3">+E5-E6</f>
        <v>3717.3</v>
      </c>
      <c r="F8" s="7">
        <f t="shared" si="3"/>
        <v>0</v>
      </c>
      <c r="G8" s="7">
        <f t="shared" si="3"/>
        <v>2696.6</v>
      </c>
      <c r="H8" s="7">
        <f t="shared" si="3"/>
        <v>3544</v>
      </c>
      <c r="I8" s="7">
        <f t="shared" si="3"/>
        <v>3461.6</v>
      </c>
      <c r="J8" s="7">
        <f t="shared" si="3"/>
        <v>4789.7999999999993</v>
      </c>
      <c r="K8" s="7">
        <f t="shared" si="3"/>
        <v>4179.7</v>
      </c>
      <c r="L8" s="7">
        <f t="shared" si="3"/>
        <v>4129.5000000000009</v>
      </c>
      <c r="M8" s="7">
        <f t="shared" si="3"/>
        <v>0</v>
      </c>
      <c r="N8" s="7">
        <f t="shared" si="3"/>
        <v>0</v>
      </c>
      <c r="O8" s="7"/>
      <c r="P8" s="7">
        <f t="shared" ref="P8:T8" si="4">+P5-SUM(P6:P7)</f>
        <v>0</v>
      </c>
      <c r="Q8" s="7">
        <f t="shared" si="4"/>
        <v>0</v>
      </c>
      <c r="R8" s="7">
        <f t="shared" si="4"/>
        <v>0</v>
      </c>
      <c r="S8" s="7">
        <f t="shared" si="4"/>
        <v>10700.100000000002</v>
      </c>
      <c r="T8" s="7">
        <f t="shared" si="4"/>
        <v>14136.1</v>
      </c>
      <c r="U8" s="7">
        <f>+U5-SUM(U6:U7)</f>
        <v>14492.000000000002</v>
      </c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 x14ac:dyDescent="0.2">
      <c r="B9" s="2" t="s">
        <v>22</v>
      </c>
      <c r="C9" s="7"/>
      <c r="D9" s="7">
        <v>1100.5999999999999</v>
      </c>
      <c r="E9" s="7">
        <v>1041.3</v>
      </c>
      <c r="F9" s="7"/>
      <c r="G9" s="7">
        <v>1031.9000000000001</v>
      </c>
      <c r="H9" s="7">
        <v>999.9</v>
      </c>
      <c r="I9" s="7">
        <v>991.4</v>
      </c>
      <c r="J9" s="7">
        <v>1116</v>
      </c>
      <c r="K9" s="7">
        <v>1161.0999999999999</v>
      </c>
      <c r="L9" s="7">
        <v>1166.7</v>
      </c>
      <c r="M9" s="7"/>
      <c r="N9" s="7"/>
      <c r="O9" s="7"/>
      <c r="P9" s="7"/>
      <c r="Q9" s="7"/>
      <c r="R9" s="7"/>
      <c r="S9" s="7">
        <v>3253.5</v>
      </c>
      <c r="T9" s="7">
        <v>3980.6</v>
      </c>
      <c r="U9" s="7">
        <v>4303.7</v>
      </c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 x14ac:dyDescent="0.2">
      <c r="B10" s="2" t="s">
        <v>23</v>
      </c>
      <c r="C10" s="7"/>
      <c r="D10" s="7">
        <v>277</v>
      </c>
      <c r="E10" s="7">
        <v>284.10000000000002</v>
      </c>
      <c r="F10" s="7"/>
      <c r="G10" s="7">
        <v>273.3</v>
      </c>
      <c r="H10" s="7">
        <v>281.10000000000002</v>
      </c>
      <c r="I10" s="7">
        <v>287.8</v>
      </c>
      <c r="J10" s="7">
        <v>318.39999999999998</v>
      </c>
      <c r="K10" s="7">
        <v>280.7</v>
      </c>
      <c r="L10" s="7">
        <v>298.7</v>
      </c>
      <c r="M10" s="7"/>
      <c r="N10" s="7"/>
      <c r="O10" s="7"/>
      <c r="P10" s="7"/>
      <c r="Q10" s="7"/>
      <c r="R10" s="7"/>
      <c r="S10" s="7">
        <v>945.9</v>
      </c>
      <c r="T10" s="7">
        <v>1113.2</v>
      </c>
      <c r="U10" s="7">
        <v>1165.7</v>
      </c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 x14ac:dyDescent="0.2">
      <c r="B11" s="2" t="s">
        <v>24</v>
      </c>
      <c r="C11" s="7">
        <f>+C8-SUM(C9:C10)</f>
        <v>0</v>
      </c>
      <c r="D11" s="7">
        <f>+D8-SUM(D9:D10)</f>
        <v>1834.5999999999995</v>
      </c>
      <c r="E11" s="7">
        <f t="shared" ref="E11:U11" si="5">+E8-SUM(E9:E10)</f>
        <v>2391.9</v>
      </c>
      <c r="F11" s="7">
        <f t="shared" si="5"/>
        <v>0</v>
      </c>
      <c r="G11" s="7">
        <f t="shared" si="5"/>
        <v>1391.3999999999999</v>
      </c>
      <c r="H11" s="7">
        <f t="shared" si="5"/>
        <v>2263</v>
      </c>
      <c r="I11" s="7">
        <f t="shared" si="5"/>
        <v>2182.3999999999996</v>
      </c>
      <c r="J11" s="7">
        <f t="shared" si="5"/>
        <v>3355.3999999999992</v>
      </c>
      <c r="K11" s="7">
        <f t="shared" si="5"/>
        <v>2737.8999999999996</v>
      </c>
      <c r="L11" s="7">
        <f t="shared" si="5"/>
        <v>2664.1000000000008</v>
      </c>
      <c r="M11" s="7">
        <f t="shared" si="5"/>
        <v>0</v>
      </c>
      <c r="N11" s="7">
        <f t="shared" si="5"/>
        <v>0</v>
      </c>
      <c r="O11" s="7"/>
      <c r="P11" s="7">
        <f t="shared" si="5"/>
        <v>0</v>
      </c>
      <c r="Q11" s="7">
        <f t="shared" si="5"/>
        <v>0</v>
      </c>
      <c r="R11" s="7">
        <f t="shared" si="5"/>
        <v>0</v>
      </c>
      <c r="S11" s="7">
        <f t="shared" si="5"/>
        <v>6500.7000000000025</v>
      </c>
      <c r="T11" s="7">
        <f t="shared" si="5"/>
        <v>9042.2999999999993</v>
      </c>
      <c r="U11" s="7">
        <f t="shared" si="5"/>
        <v>9022.6000000000022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 x14ac:dyDescent="0.2">
      <c r="B12" s="2" t="s">
        <v>25</v>
      </c>
      <c r="C12" s="7"/>
      <c r="D12" s="7">
        <v>-11.9</v>
      </c>
      <c r="E12" s="7">
        <v>5.2</v>
      </c>
      <c r="F12" s="7"/>
      <c r="G12" s="7">
        <v>26.2</v>
      </c>
      <c r="H12" s="7">
        <v>16.7</v>
      </c>
      <c r="I12" s="7">
        <v>7.1</v>
      </c>
      <c r="J12" s="7">
        <v>6.3</v>
      </c>
      <c r="K12" s="7">
        <v>49.2</v>
      </c>
      <c r="L12" s="7">
        <v>24.8</v>
      </c>
      <c r="M12" s="7"/>
      <c r="N12" s="7"/>
      <c r="O12" s="7"/>
      <c r="P12" s="7"/>
      <c r="Q12" s="7"/>
      <c r="R12" s="7"/>
      <c r="S12" s="7">
        <v>-44.6</v>
      </c>
      <c r="T12" s="7">
        <v>41.2</v>
      </c>
      <c r="U12" s="7">
        <v>19.8</v>
      </c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 x14ac:dyDescent="0.2">
      <c r="B13" s="2" t="s">
        <v>26</v>
      </c>
      <c r="C13" s="7">
        <f t="shared" ref="C13" si="6">+C11+C12</f>
        <v>0</v>
      </c>
      <c r="D13" s="7">
        <f>+D11+D12</f>
        <v>1822.6999999999994</v>
      </c>
      <c r="E13" s="7">
        <f t="shared" ref="E13:U13" si="7">+E11+E12</f>
        <v>2397.1</v>
      </c>
      <c r="F13" s="7">
        <f t="shared" si="7"/>
        <v>0</v>
      </c>
      <c r="G13" s="7">
        <f t="shared" si="7"/>
        <v>1417.6</v>
      </c>
      <c r="H13" s="7">
        <f t="shared" si="7"/>
        <v>2279.6999999999998</v>
      </c>
      <c r="I13" s="7">
        <f t="shared" si="7"/>
        <v>2189.4999999999995</v>
      </c>
      <c r="J13" s="7">
        <f t="shared" si="7"/>
        <v>3361.6999999999994</v>
      </c>
      <c r="K13" s="7">
        <f t="shared" si="7"/>
        <v>2787.0999999999995</v>
      </c>
      <c r="L13" s="7">
        <f t="shared" si="7"/>
        <v>2688.900000000001</v>
      </c>
      <c r="M13" s="7">
        <f t="shared" si="7"/>
        <v>0</v>
      </c>
      <c r="N13" s="7">
        <f t="shared" si="7"/>
        <v>0</v>
      </c>
      <c r="O13" s="7"/>
      <c r="P13" s="7">
        <f t="shared" si="7"/>
        <v>0</v>
      </c>
      <c r="Q13" s="7">
        <f t="shared" si="7"/>
        <v>0</v>
      </c>
      <c r="R13" s="7">
        <f t="shared" si="7"/>
        <v>0</v>
      </c>
      <c r="S13" s="7">
        <f t="shared" si="7"/>
        <v>6456.1000000000022</v>
      </c>
      <c r="T13" s="7">
        <f t="shared" si="7"/>
        <v>9083.5</v>
      </c>
      <c r="U13" s="7">
        <f t="shared" si="7"/>
        <v>9042.4000000000015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 x14ac:dyDescent="0.2">
      <c r="B14" s="2" t="s">
        <v>27</v>
      </c>
      <c r="C14" s="7"/>
      <c r="D14" s="7">
        <v>291.60000000000002</v>
      </c>
      <c r="E14" s="7">
        <v>385.6</v>
      </c>
      <c r="F14" s="7"/>
      <c r="G14" s="7">
        <v>224</v>
      </c>
      <c r="H14" s="7">
        <v>403.9</v>
      </c>
      <c r="I14" s="7">
        <v>343.7</v>
      </c>
      <c r="J14" s="7">
        <v>723.8</v>
      </c>
      <c r="K14" s="7">
        <v>465.1</v>
      </c>
      <c r="L14" s="7">
        <v>487.4</v>
      </c>
      <c r="M14" s="7"/>
      <c r="N14" s="7"/>
      <c r="O14" s="7"/>
      <c r="P14" s="7"/>
      <c r="Q14" s="7"/>
      <c r="R14" s="7"/>
      <c r="S14" s="7">
        <v>969.9</v>
      </c>
      <c r="T14" s="7">
        <v>1435.8</v>
      </c>
      <c r="U14" s="7">
        <v>1680.6</v>
      </c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 x14ac:dyDescent="0.2">
      <c r="B15" s="2" t="s">
        <v>29</v>
      </c>
      <c r="C15" s="7">
        <f t="shared" ref="C15:G15" si="8">+C13-C14</f>
        <v>0</v>
      </c>
      <c r="D15" s="7">
        <f t="shared" si="8"/>
        <v>1531.0999999999995</v>
      </c>
      <c r="E15" s="7">
        <f t="shared" si="8"/>
        <v>2011.5</v>
      </c>
      <c r="F15" s="7">
        <f t="shared" si="8"/>
        <v>0</v>
      </c>
      <c r="G15" s="7">
        <f t="shared" si="8"/>
        <v>1193.5999999999999</v>
      </c>
      <c r="H15" s="7">
        <f>+H13-H14</f>
        <v>1875.7999999999997</v>
      </c>
      <c r="I15" s="7">
        <f t="shared" ref="I15:U15" si="9">+I13-I14</f>
        <v>1845.7999999999995</v>
      </c>
      <c r="J15" s="7">
        <f t="shared" si="9"/>
        <v>2637.8999999999996</v>
      </c>
      <c r="K15" s="7">
        <f t="shared" si="9"/>
        <v>2321.9999999999995</v>
      </c>
      <c r="L15" s="7">
        <f t="shared" si="9"/>
        <v>2201.5000000000009</v>
      </c>
      <c r="M15" s="7">
        <f t="shared" si="9"/>
        <v>0</v>
      </c>
      <c r="N15" s="7">
        <f t="shared" si="9"/>
        <v>0</v>
      </c>
      <c r="O15" s="7"/>
      <c r="P15" s="7">
        <f t="shared" si="9"/>
        <v>0</v>
      </c>
      <c r="Q15" s="7">
        <f t="shared" si="9"/>
        <v>0</v>
      </c>
      <c r="R15" s="7">
        <f t="shared" si="9"/>
        <v>0</v>
      </c>
      <c r="S15" s="7">
        <f t="shared" si="9"/>
        <v>5486.2000000000025</v>
      </c>
      <c r="T15" s="7">
        <f t="shared" si="9"/>
        <v>7647.7</v>
      </c>
      <c r="U15" s="7">
        <f t="shared" si="9"/>
        <v>7361.8000000000011</v>
      </c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x14ac:dyDescent="0.2">
      <c r="B16" s="2" t="s">
        <v>30</v>
      </c>
      <c r="C16" s="7"/>
      <c r="D16" s="7">
        <v>46.8</v>
      </c>
      <c r="E16" s="7">
        <v>36.6</v>
      </c>
      <c r="F16" s="7"/>
      <c r="G16" s="7">
        <v>30.2</v>
      </c>
      <c r="H16" s="7">
        <v>65.900000000000006</v>
      </c>
      <c r="I16" s="7">
        <v>47.6</v>
      </c>
      <c r="J16" s="7">
        <v>55.5</v>
      </c>
      <c r="K16" s="7">
        <v>33</v>
      </c>
      <c r="L16" s="7">
        <v>88.8</v>
      </c>
      <c r="M16" s="7"/>
      <c r="N16" s="7"/>
      <c r="O16" s="7"/>
      <c r="P16" s="7"/>
      <c r="Q16" s="7"/>
      <c r="R16" s="7"/>
      <c r="S16" s="7">
        <v>138</v>
      </c>
      <c r="T16" s="7">
        <v>191.3</v>
      </c>
      <c r="U16" s="7">
        <v>209.8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2:41" x14ac:dyDescent="0.2">
      <c r="B17" s="2" t="s">
        <v>28</v>
      </c>
      <c r="C17" s="7">
        <f t="shared" ref="C17:G17" si="10">+C15+C16</f>
        <v>0</v>
      </c>
      <c r="D17" s="7">
        <f t="shared" si="10"/>
        <v>1577.8999999999994</v>
      </c>
      <c r="E17" s="7">
        <f t="shared" si="10"/>
        <v>2048.1</v>
      </c>
      <c r="F17" s="7">
        <f t="shared" si="10"/>
        <v>0</v>
      </c>
      <c r="G17" s="7">
        <f t="shared" si="10"/>
        <v>1223.8</v>
      </c>
      <c r="H17" s="7">
        <f>+H15+H16</f>
        <v>1941.6999999999998</v>
      </c>
      <c r="I17" s="7">
        <f t="shared" ref="I17:U17" si="11">+I15+I16</f>
        <v>1893.3999999999994</v>
      </c>
      <c r="J17" s="7">
        <f t="shared" si="11"/>
        <v>2693.3999999999996</v>
      </c>
      <c r="K17" s="7">
        <f t="shared" si="11"/>
        <v>2354.9999999999995</v>
      </c>
      <c r="L17" s="7">
        <f t="shared" si="11"/>
        <v>2290.3000000000011</v>
      </c>
      <c r="M17" s="7">
        <f t="shared" si="11"/>
        <v>0</v>
      </c>
      <c r="N17" s="7">
        <f t="shared" si="11"/>
        <v>0</v>
      </c>
      <c r="O17" s="7"/>
      <c r="P17" s="7">
        <f t="shared" si="11"/>
        <v>0</v>
      </c>
      <c r="Q17" s="7">
        <f t="shared" si="11"/>
        <v>0</v>
      </c>
      <c r="R17" s="7">
        <f t="shared" si="11"/>
        <v>0</v>
      </c>
      <c r="S17" s="7">
        <f t="shared" si="11"/>
        <v>5624.2000000000025</v>
      </c>
      <c r="T17" s="7">
        <f t="shared" si="11"/>
        <v>7839</v>
      </c>
      <c r="U17" s="7">
        <f t="shared" si="11"/>
        <v>7571.6000000000013</v>
      </c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2:41" x14ac:dyDescent="0.2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2:41" x14ac:dyDescent="0.2">
      <c r="B19" s="2" t="s">
        <v>32</v>
      </c>
      <c r="C19" s="9" t="e">
        <f t="shared" ref="C19:H19" si="12">+C17/C20</f>
        <v>#DIV/0!</v>
      </c>
      <c r="D19" s="9" t="e">
        <f t="shared" si="12"/>
        <v>#DIV/0!</v>
      </c>
      <c r="E19" s="9">
        <f t="shared" si="12"/>
        <v>5.2061514997458058</v>
      </c>
      <c r="F19" s="9" t="e">
        <f t="shared" si="12"/>
        <v>#DIV/0!</v>
      </c>
      <c r="G19" s="9">
        <f t="shared" si="12"/>
        <v>3.1037281257925438</v>
      </c>
      <c r="H19" s="9">
        <f t="shared" si="12"/>
        <v>4.9381993896236009</v>
      </c>
      <c r="I19" s="9">
        <f>+I17/I20</f>
        <v>4.8129130655821033</v>
      </c>
      <c r="J19" s="9">
        <f t="shared" ref="J19:N19" si="13">+J17/J20</f>
        <v>6.8482074752097626</v>
      </c>
      <c r="K19" s="9">
        <f t="shared" si="13"/>
        <v>6.003058883507518</v>
      </c>
      <c r="L19" s="9">
        <f t="shared" si="13"/>
        <v>5.899793920659457</v>
      </c>
      <c r="M19" s="9" t="e">
        <f t="shared" si="13"/>
        <v>#DIV/0!</v>
      </c>
      <c r="N19" s="9" t="e">
        <f t="shared" si="13"/>
        <v>#DIV/0!</v>
      </c>
      <c r="O19" s="7"/>
      <c r="P19" s="7"/>
      <c r="Q19" s="7"/>
      <c r="R19" s="7"/>
      <c r="S19" s="9">
        <f t="shared" ref="S19:T19" si="14">+S17/S20</f>
        <v>14.141815438772952</v>
      </c>
      <c r="T19" s="9">
        <f t="shared" si="14"/>
        <v>19.906043676993399</v>
      </c>
      <c r="U19" s="9">
        <f>+U17/U20</f>
        <v>19.251461988304097</v>
      </c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2:41" x14ac:dyDescent="0.2">
      <c r="B20" s="2" t="s">
        <v>3</v>
      </c>
      <c r="C20" s="7"/>
      <c r="D20" s="7"/>
      <c r="E20" s="7">
        <v>393.4</v>
      </c>
      <c r="F20" s="7"/>
      <c r="G20" s="7">
        <v>394.3</v>
      </c>
      <c r="H20" s="7">
        <v>393.2</v>
      </c>
      <c r="I20" s="7">
        <v>393.4</v>
      </c>
      <c r="J20" s="7">
        <v>393.3</v>
      </c>
      <c r="K20" s="7">
        <v>392.3</v>
      </c>
      <c r="L20" s="7">
        <v>388.2</v>
      </c>
      <c r="M20" s="7"/>
      <c r="N20" s="7"/>
      <c r="O20" s="7"/>
      <c r="P20" s="7"/>
      <c r="Q20" s="7"/>
      <c r="R20" s="7"/>
      <c r="S20" s="7">
        <v>397.7</v>
      </c>
      <c r="T20" s="7">
        <v>393.8</v>
      </c>
      <c r="U20" s="7">
        <v>393.3</v>
      </c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2:41" x14ac:dyDescent="0.2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2:41" x14ac:dyDescent="0.2">
      <c r="B22" s="2" t="s">
        <v>45</v>
      </c>
      <c r="C22" s="7"/>
      <c r="D22" s="7"/>
      <c r="E22" s="7"/>
      <c r="F22" s="7"/>
      <c r="G22" s="10" t="e">
        <f t="shared" ref="G22:G24" si="15">+G3/C3-1</f>
        <v>#DIV/0!</v>
      </c>
      <c r="H22" s="10">
        <f t="shared" ref="H22:H24" si="16">+H3/D3-1</f>
        <v>0.17752945871578918</v>
      </c>
      <c r="I22" s="10">
        <f t="shared" ref="I22:I24" si="17">+I3/E3-1</f>
        <v>-6.5868895732512089E-2</v>
      </c>
      <c r="J22" s="10" t="e">
        <f t="shared" ref="J22:J24" si="18">+J3/F3-1</f>
        <v>#DIV/0!</v>
      </c>
      <c r="K22" s="10">
        <f t="shared" ref="K22:K24" si="19">+K3/G3-1</f>
        <v>0.44743942106457535</v>
      </c>
      <c r="L22" s="10">
        <f t="shared" ref="L22:L23" si="20">+L3/H3-1</f>
        <v>-1.783771249175059E-3</v>
      </c>
      <c r="M22" s="10">
        <f t="shared" ref="M22:M24" si="21">+M3/I3-1</f>
        <v>-1</v>
      </c>
      <c r="N22" s="10">
        <f t="shared" ref="N22:N24" si="22">+N3/J3-1</f>
        <v>-1</v>
      </c>
      <c r="O22" s="7"/>
      <c r="P22" s="7"/>
      <c r="Q22" s="7"/>
      <c r="R22" s="7"/>
      <c r="S22" s="7"/>
      <c r="T22" s="10">
        <f t="shared" ref="T22:U23" si="23">+T3/S3-1</f>
        <v>0.42178700349312703</v>
      </c>
      <c r="U22" s="10">
        <f t="shared" si="23"/>
        <v>-7.7443410244955047E-3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2:41" x14ac:dyDescent="0.2">
      <c r="B23" s="2" t="s">
        <v>51</v>
      </c>
      <c r="C23" s="7"/>
      <c r="D23" s="7"/>
      <c r="E23" s="7"/>
      <c r="F23" s="7"/>
      <c r="G23" s="10" t="e">
        <f t="shared" si="15"/>
        <v>#DIV/0!</v>
      </c>
      <c r="H23" s="10">
        <f t="shared" si="16"/>
        <v>-0.12531209933193876</v>
      </c>
      <c r="I23" s="10">
        <f t="shared" si="17"/>
        <v>-0.12203280797684146</v>
      </c>
      <c r="J23" s="10" t="e">
        <f t="shared" si="18"/>
        <v>#DIV/0!</v>
      </c>
      <c r="K23" s="10">
        <f t="shared" si="19"/>
        <v>0.51129068801450051</v>
      </c>
      <c r="L23" s="10">
        <f t="shared" si="20"/>
        <v>0.61672581391760528</v>
      </c>
      <c r="M23" s="10">
        <f t="shared" si="21"/>
        <v>-1</v>
      </c>
      <c r="N23" s="10">
        <f t="shared" si="22"/>
        <v>-1</v>
      </c>
      <c r="O23" s="7"/>
      <c r="P23" s="7"/>
      <c r="Q23" s="7"/>
      <c r="R23" s="7"/>
      <c r="S23" s="7"/>
      <c r="T23" s="10">
        <f t="shared" si="23"/>
        <v>-2.1451829151503676E-2</v>
      </c>
      <c r="U23" s="10">
        <f t="shared" si="23"/>
        <v>0.15557216320575096</v>
      </c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2:41" x14ac:dyDescent="0.2">
      <c r="B24" s="1" t="s">
        <v>46</v>
      </c>
      <c r="C24" s="8"/>
      <c r="D24" s="8"/>
      <c r="E24" s="8"/>
      <c r="F24" s="8"/>
      <c r="G24" s="11" t="e">
        <f t="shared" si="15"/>
        <v>#DIV/0!</v>
      </c>
      <c r="H24" s="11">
        <f t="shared" si="16"/>
        <v>0.10564169923752176</v>
      </c>
      <c r="I24" s="11">
        <f t="shared" si="17"/>
        <v>-7.7932845101561399E-2</v>
      </c>
      <c r="J24" s="11" t="e">
        <f t="shared" si="18"/>
        <v>#DIV/0!</v>
      </c>
      <c r="K24" s="11">
        <f t="shared" si="19"/>
        <v>0.46342155009451802</v>
      </c>
      <c r="L24" s="11">
        <f>+L5/H5-1</f>
        <v>0.11436767454326824</v>
      </c>
      <c r="M24" s="11">
        <f t="shared" si="21"/>
        <v>-1</v>
      </c>
      <c r="N24" s="11">
        <f t="shared" si="22"/>
        <v>-1</v>
      </c>
      <c r="O24" s="7"/>
      <c r="P24" s="7"/>
      <c r="Q24" s="7"/>
      <c r="R24" s="7"/>
      <c r="S24" s="11" t="e">
        <f t="shared" ref="S24:T24" si="24">+S5/R5-1</f>
        <v>#DIV/0!</v>
      </c>
      <c r="T24" s="11">
        <f t="shared" si="24"/>
        <v>0.30156233765007023</v>
      </c>
      <c r="U24" s="11">
        <f>+U5/T5-1</f>
        <v>2.5560171997750292E-2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2:41" x14ac:dyDescent="0.2">
      <c r="B25" s="2" t="s">
        <v>47</v>
      </c>
      <c r="C25" s="12" t="s">
        <v>53</v>
      </c>
      <c r="D25" s="12" t="s">
        <v>53</v>
      </c>
      <c r="E25" s="12" t="s">
        <v>53</v>
      </c>
      <c r="F25" s="12" t="s">
        <v>53</v>
      </c>
      <c r="G25" s="12" t="s">
        <v>53</v>
      </c>
      <c r="H25" s="12" t="s">
        <v>53</v>
      </c>
      <c r="I25" s="12" t="s">
        <v>53</v>
      </c>
      <c r="J25" s="12" t="s">
        <v>53</v>
      </c>
      <c r="K25" s="12" t="s">
        <v>53</v>
      </c>
      <c r="L25" s="12" t="s">
        <v>53</v>
      </c>
      <c r="M25" s="12" t="s">
        <v>53</v>
      </c>
      <c r="N25" s="12" t="s">
        <v>53</v>
      </c>
      <c r="O25" s="7"/>
      <c r="P25" s="7"/>
      <c r="Q25" s="7"/>
      <c r="R25" s="7"/>
      <c r="S25" s="10">
        <f t="shared" ref="S25:T25" si="25">+(S3-S6)/S3</f>
        <v>0.50860968354471392</v>
      </c>
      <c r="T25" s="10">
        <f t="shared" si="25"/>
        <v>0.53729955421038711</v>
      </c>
      <c r="U25" s="10">
        <f>+(U3-U6)/U3</f>
        <v>0.52193286691442309</v>
      </c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2:41" x14ac:dyDescent="0.2">
      <c r="B26" s="2" t="s">
        <v>52</v>
      </c>
      <c r="C26" s="12" t="s">
        <v>53</v>
      </c>
      <c r="D26" s="12" t="s">
        <v>53</v>
      </c>
      <c r="E26" s="12" t="s">
        <v>53</v>
      </c>
      <c r="F26" s="12" t="s">
        <v>53</v>
      </c>
      <c r="G26" s="12" t="s">
        <v>53</v>
      </c>
      <c r="H26" s="12" t="s">
        <v>53</v>
      </c>
      <c r="I26" s="12" t="s">
        <v>53</v>
      </c>
      <c r="J26" s="12" t="s">
        <v>53</v>
      </c>
      <c r="K26" s="12" t="s">
        <v>53</v>
      </c>
      <c r="L26" s="12" t="s">
        <v>53</v>
      </c>
      <c r="M26" s="12" t="s">
        <v>53</v>
      </c>
      <c r="N26" s="12" t="s">
        <v>53</v>
      </c>
      <c r="O26" s="7"/>
      <c r="P26" s="7"/>
      <c r="Q26" s="7"/>
      <c r="R26" s="7"/>
      <c r="S26" s="10">
        <f t="shared" ref="S26:T26" si="26">+(S4-S7)/S4</f>
        <v>0.49661332729710439</v>
      </c>
      <c r="T26" s="10">
        <f t="shared" si="26"/>
        <v>0.41788999804266974</v>
      </c>
      <c r="U26" s="10">
        <f>+(U4-U7)/U4</f>
        <v>0.48199932247235994</v>
      </c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2:41" x14ac:dyDescent="0.2">
      <c r="B27" s="2" t="s">
        <v>48</v>
      </c>
      <c r="C27" s="10" t="e">
        <f t="shared" ref="C27:H27" si="27">+C8/C5</f>
        <v>#DIV/0!</v>
      </c>
      <c r="D27" s="10">
        <f t="shared" si="27"/>
        <v>0.51454475555840329</v>
      </c>
      <c r="E27" s="10">
        <f t="shared" si="27"/>
        <v>0.5136520657731104</v>
      </c>
      <c r="F27" s="10" t="e">
        <f t="shared" si="27"/>
        <v>#DIV/0!</v>
      </c>
      <c r="G27" s="10">
        <f t="shared" si="27"/>
        <v>0.50975425330812851</v>
      </c>
      <c r="H27" s="10">
        <f t="shared" si="27"/>
        <v>0.5134520377265549</v>
      </c>
      <c r="I27" s="10">
        <f>+I8/I5</f>
        <v>0.51874719016933912</v>
      </c>
      <c r="J27" s="10">
        <f t="shared" ref="J27:N27" si="28">+J8/J5</f>
        <v>0.51710066070734551</v>
      </c>
      <c r="K27" s="10">
        <f t="shared" si="28"/>
        <v>0.53990828650778266</v>
      </c>
      <c r="L27" s="10">
        <f t="shared" si="28"/>
        <v>0.53687741331565197</v>
      </c>
      <c r="M27" s="10" t="e">
        <f t="shared" si="28"/>
        <v>#DIV/0!</v>
      </c>
      <c r="N27" s="10" t="e">
        <f t="shared" si="28"/>
        <v>#DIV/0!</v>
      </c>
      <c r="O27" s="7"/>
      <c r="P27" s="10" t="e">
        <f t="shared" ref="P27:U27" si="29">+P8/P5</f>
        <v>#DIV/0!</v>
      </c>
      <c r="Q27" s="10" t="e">
        <f t="shared" si="29"/>
        <v>#DIV/0!</v>
      </c>
      <c r="R27" s="10" t="e">
        <f t="shared" si="29"/>
        <v>#DIV/0!</v>
      </c>
      <c r="S27" s="10">
        <f t="shared" si="29"/>
        <v>0.50535577658760522</v>
      </c>
      <c r="T27" s="10">
        <f t="shared" si="29"/>
        <v>0.51294881796904768</v>
      </c>
      <c r="U27" s="10">
        <f t="shared" si="29"/>
        <v>0.51275700653506895</v>
      </c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2:41" x14ac:dyDescent="0.2">
      <c r="B28" s="2" t="s">
        <v>49</v>
      </c>
      <c r="C28" s="10" t="e">
        <f t="shared" ref="C28:H28" si="30">+C11/C5</f>
        <v>#DIV/0!</v>
      </c>
      <c r="D28" s="10">
        <f t="shared" si="30"/>
        <v>0.29387454347408209</v>
      </c>
      <c r="E28" s="10">
        <f t="shared" si="30"/>
        <v>0.33050987978444107</v>
      </c>
      <c r="F28" s="10" t="e">
        <f t="shared" si="30"/>
        <v>#DIV/0!</v>
      </c>
      <c r="G28" s="10">
        <f t="shared" si="30"/>
        <v>0.26302457466918711</v>
      </c>
      <c r="H28" s="10">
        <f t="shared" si="30"/>
        <v>0.32786172725033685</v>
      </c>
      <c r="I28" s="10">
        <f>+I11/I5</f>
        <v>0.32704930316199604</v>
      </c>
      <c r="J28" s="10">
        <f t="shared" ref="J28:N28" si="31">+J11/J5</f>
        <v>0.36224467763527224</v>
      </c>
      <c r="K28" s="10">
        <f t="shared" si="31"/>
        <v>0.35366531034037324</v>
      </c>
      <c r="L28" s="10">
        <f t="shared" si="31"/>
        <v>0.34636036246863511</v>
      </c>
      <c r="M28" s="10" t="e">
        <f t="shared" si="31"/>
        <v>#DIV/0!</v>
      </c>
      <c r="N28" s="10" t="e">
        <f t="shared" si="31"/>
        <v>#DIV/0!</v>
      </c>
      <c r="O28" s="7"/>
      <c r="P28" s="10" t="e">
        <f t="shared" ref="P28:U28" si="32">+P11/P5</f>
        <v>#DIV/0!</v>
      </c>
      <c r="Q28" s="10" t="e">
        <f t="shared" si="32"/>
        <v>#DIV/0!</v>
      </c>
      <c r="R28" s="10" t="e">
        <f t="shared" si="32"/>
        <v>#DIV/0!</v>
      </c>
      <c r="S28" s="10">
        <f t="shared" si="32"/>
        <v>0.30702201819263802</v>
      </c>
      <c r="T28" s="10">
        <f t="shared" si="32"/>
        <v>0.3281129234174574</v>
      </c>
      <c r="U28" s="10">
        <f t="shared" si="32"/>
        <v>0.3192382947255944</v>
      </c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2:41" x14ac:dyDescent="0.2">
      <c r="B29" s="2" t="s">
        <v>50</v>
      </c>
      <c r="C29" s="10" t="e">
        <f t="shared" ref="C29:H29" si="33">+C14/C13</f>
        <v>#DIV/0!</v>
      </c>
      <c r="D29" s="10">
        <f t="shared" si="33"/>
        <v>0.15998244362758551</v>
      </c>
      <c r="E29" s="10">
        <f t="shared" si="33"/>
        <v>0.1608610404238455</v>
      </c>
      <c r="F29" s="10" t="e">
        <f t="shared" si="33"/>
        <v>#DIV/0!</v>
      </c>
      <c r="G29" s="10">
        <f t="shared" si="33"/>
        <v>0.1580135440180587</v>
      </c>
      <c r="H29" s="10">
        <f t="shared" si="33"/>
        <v>0.17717243496951354</v>
      </c>
      <c r="I29" s="10">
        <f>+I14/I13</f>
        <v>0.15697647864809319</v>
      </c>
      <c r="J29" s="10">
        <f t="shared" ref="J29:N29" si="34">+J14/J13</f>
        <v>0.21530773120742483</v>
      </c>
      <c r="K29" s="10">
        <f t="shared" si="34"/>
        <v>0.16687596426393028</v>
      </c>
      <c r="L29" s="10">
        <f t="shared" si="34"/>
        <v>0.1812637137863066</v>
      </c>
      <c r="M29" s="10" t="e">
        <f t="shared" si="34"/>
        <v>#DIV/0!</v>
      </c>
      <c r="N29" s="10" t="e">
        <f t="shared" si="34"/>
        <v>#DIV/0!</v>
      </c>
      <c r="O29" s="7"/>
      <c r="P29" s="10" t="e">
        <f t="shared" ref="P29:U29" si="35">+P14/P13</f>
        <v>#DIV/0!</v>
      </c>
      <c r="Q29" s="10" t="e">
        <f t="shared" si="35"/>
        <v>#DIV/0!</v>
      </c>
      <c r="R29" s="10" t="e">
        <f t="shared" si="35"/>
        <v>#DIV/0!</v>
      </c>
      <c r="S29" s="10">
        <f t="shared" si="35"/>
        <v>0.15023001502455038</v>
      </c>
      <c r="T29" s="10">
        <f t="shared" si="35"/>
        <v>0.15806682446193648</v>
      </c>
      <c r="U29" s="10">
        <f t="shared" si="35"/>
        <v>0.18585773688401305</v>
      </c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2:41" x14ac:dyDescent="0.2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2:41" x14ac:dyDescent="0.2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3:4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3:41" x14ac:dyDescent="0.2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3:41" x14ac:dyDescent="0.2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3:41" x14ac:dyDescent="0.2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3:41" x14ac:dyDescent="0.2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3:4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3:41" x14ac:dyDescent="0.2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3:4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3:41" x14ac:dyDescent="0.2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3:41" x14ac:dyDescent="0.2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3:41" x14ac:dyDescent="0.2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3:41" x14ac:dyDescent="0.2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3:41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3:41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3:41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3:41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3:4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3:41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3:41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3:41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3:41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3:41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3:41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3:41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3:41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3:41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3:41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3:41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3:41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3:41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3:41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3:41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3:41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3:41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3:41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3:41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3:41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3:41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3:41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3:41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3:41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3:41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3:41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3:41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3:41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3:41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3:41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3:41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3:41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3:41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3:41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3:41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3:41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3:41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3:41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3:41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3:41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3:41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3:41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3:41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3:41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3:41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3:41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3:41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3:41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3:41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3:41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3:41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3:41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3:41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3:41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3:41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3:41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3:41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3:41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3:41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3:41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3:41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3:41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3:41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3:41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3:41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3:41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3:41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3:41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3:41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3:41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3:41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3:41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3:41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3:41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3:41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3:41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3:41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3:41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3:41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3:41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3:41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3:41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3:41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3:41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3:41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3:41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3:41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3:41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3:41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3:41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3:41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3:41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3:41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3:41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3:41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3:41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3:41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3:41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3:41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3:41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3:41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3:41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3:41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3:41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3:41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3:41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3:41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3:41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3:41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3:41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3:41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3:41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3:41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3:41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3:41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3:41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3:41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3:41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3:41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3:41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3:41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3:41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3:41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3:41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3:41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3:41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3:41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3:41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3:41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3:41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3:41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3:41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3:41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3:41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3:41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3:41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3:41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3:41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3:41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3:41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3:41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3:41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  <row r="192" spans="3:41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</row>
    <row r="193" spans="3:41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</row>
    <row r="194" spans="3:41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</row>
    <row r="195" spans="3:41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</row>
    <row r="196" spans="3:41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</row>
    <row r="197" spans="3:41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</row>
    <row r="198" spans="3:41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</row>
    <row r="199" spans="3:41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</row>
    <row r="200" spans="3:41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</row>
    <row r="201" spans="3:41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</row>
    <row r="202" spans="3:41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</row>
    <row r="203" spans="3:41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</row>
    <row r="204" spans="3:41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</row>
    <row r="205" spans="3:41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</row>
    <row r="206" spans="3:41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</row>
    <row r="207" spans="3:41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</row>
    <row r="208" spans="3:41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</row>
    <row r="209" spans="3:41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</row>
    <row r="210" spans="3:41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</row>
    <row r="211" spans="3:41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</row>
    <row r="212" spans="3:41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</row>
    <row r="213" spans="3:41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</row>
    <row r="214" spans="3:41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</row>
    <row r="215" spans="3:41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</row>
    <row r="216" spans="3:41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</row>
    <row r="217" spans="3:41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</row>
    <row r="218" spans="3:41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</row>
    <row r="219" spans="3:41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</row>
    <row r="220" spans="3:41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</row>
    <row r="221" spans="3:41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</row>
    <row r="222" spans="3:41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</row>
    <row r="223" spans="3:41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</row>
    <row r="224" spans="3:41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</row>
    <row r="225" spans="3:41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</row>
    <row r="226" spans="3:41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</row>
    <row r="227" spans="3:41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</row>
    <row r="228" spans="3:41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</row>
    <row r="229" spans="3:41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</row>
    <row r="230" spans="3:41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</row>
    <row r="231" spans="3:41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</row>
    <row r="232" spans="3:41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</row>
    <row r="233" spans="3:41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</row>
    <row r="234" spans="3:41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</row>
    <row r="235" spans="3:41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</row>
    <row r="236" spans="3:41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</row>
    <row r="237" spans="3:41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</row>
    <row r="238" spans="3:41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</row>
    <row r="239" spans="3:41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</row>
    <row r="240" spans="3:41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</row>
    <row r="241" spans="3:41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</row>
    <row r="242" spans="3:41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</row>
    <row r="243" spans="3:41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</row>
    <row r="244" spans="3:41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</row>
    <row r="245" spans="3:41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</row>
    <row r="246" spans="3:41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</row>
    <row r="247" spans="3:41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</row>
    <row r="248" spans="3:41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</row>
    <row r="249" spans="3:41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</row>
    <row r="250" spans="3:41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</row>
    <row r="251" spans="3:41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</row>
    <row r="252" spans="3:41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</row>
    <row r="253" spans="3:41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</row>
    <row r="254" spans="3:41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</row>
    <row r="255" spans="3:41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</row>
    <row r="256" spans="3:41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</row>
    <row r="257" spans="3:41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</row>
    <row r="258" spans="3:41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</row>
    <row r="259" spans="3:41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</row>
    <row r="260" spans="3:41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</row>
    <row r="261" spans="3:41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</row>
    <row r="262" spans="3:41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</row>
    <row r="263" spans="3:41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</row>
    <row r="264" spans="3:41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</row>
    <row r="265" spans="3:41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</row>
    <row r="266" spans="3:41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</row>
    <row r="267" spans="3:41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</row>
    <row r="268" spans="3:41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</row>
    <row r="269" spans="3:41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</row>
    <row r="270" spans="3:41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</row>
    <row r="271" spans="3:41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</row>
    <row r="272" spans="3:41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</row>
    <row r="273" spans="3:41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</row>
    <row r="274" spans="3:41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</row>
    <row r="275" spans="3:41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</row>
    <row r="276" spans="3:41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</row>
    <row r="277" spans="3:41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</row>
    <row r="278" spans="3:41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</row>
    <row r="279" spans="3:41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</row>
    <row r="280" spans="3:41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</row>
    <row r="281" spans="3:41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</row>
    <row r="282" spans="3:41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</row>
    <row r="283" spans="3:41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</row>
    <row r="284" spans="3:41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</row>
    <row r="285" spans="3:41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</row>
    <row r="286" spans="3:41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</row>
    <row r="287" spans="3:41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</row>
    <row r="288" spans="3:41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</row>
    <row r="289" spans="3:41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</row>
    <row r="290" spans="3:41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</row>
    <row r="291" spans="3:41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</row>
    <row r="292" spans="3:41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</row>
    <row r="293" spans="3:41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</row>
    <row r="294" spans="3:41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</row>
    <row r="295" spans="3:41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</row>
    <row r="296" spans="3:41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</row>
    <row r="297" spans="3:41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</row>
    <row r="298" spans="3:41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</row>
    <row r="299" spans="3:41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</row>
    <row r="300" spans="3:41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</row>
    <row r="301" spans="3:41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</row>
    <row r="302" spans="3:41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</row>
    <row r="303" spans="3:41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</row>
    <row r="304" spans="3:41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</row>
    <row r="305" spans="3:41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</row>
    <row r="306" spans="3:41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</row>
    <row r="307" spans="3:41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</row>
    <row r="308" spans="3:41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</row>
    <row r="309" spans="3:41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</row>
    <row r="310" spans="3:41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</row>
    <row r="311" spans="3:41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</row>
    <row r="312" spans="3:41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</row>
    <row r="313" spans="3:41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</row>
    <row r="314" spans="3:41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</row>
    <row r="315" spans="3:41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</row>
    <row r="316" spans="3:41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</row>
    <row r="317" spans="3:41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</row>
    <row r="318" spans="3:41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</row>
    <row r="319" spans="3:41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</row>
    <row r="320" spans="3:41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</row>
    <row r="321" spans="3:41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</row>
    <row r="322" spans="3:41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</row>
    <row r="323" spans="3:41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</row>
    <row r="324" spans="3:41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</row>
    <row r="325" spans="3:41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</row>
    <row r="326" spans="3:41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</row>
    <row r="327" spans="3:41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</row>
    <row r="328" spans="3:41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</row>
    <row r="329" spans="3:41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</row>
    <row r="330" spans="3:41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</row>
    <row r="331" spans="3:41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</row>
    <row r="332" spans="3:41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</row>
    <row r="333" spans="3:41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</row>
    <row r="334" spans="3:41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</row>
    <row r="335" spans="3:41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</row>
    <row r="336" spans="3:41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</row>
    <row r="337" spans="3:41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</row>
    <row r="338" spans="3:41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</row>
    <row r="339" spans="3:41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</row>
    <row r="340" spans="3:41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</row>
    <row r="341" spans="3:41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</row>
    <row r="342" spans="3:41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</row>
    <row r="343" spans="3:41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</row>
    <row r="344" spans="3:41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</row>
    <row r="345" spans="3:41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</row>
    <row r="346" spans="3:41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</row>
    <row r="347" spans="3:41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</row>
    <row r="348" spans="3:41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</row>
    <row r="349" spans="3:41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</row>
    <row r="350" spans="3:41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</row>
    <row r="351" spans="3:41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</row>
    <row r="352" spans="3:41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</row>
    <row r="353" spans="3:41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</row>
    <row r="354" spans="3:41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</row>
    <row r="355" spans="3:41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</row>
    <row r="356" spans="3:41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</row>
    <row r="357" spans="3:41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</row>
    <row r="358" spans="3:41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</row>
    <row r="359" spans="3:41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</row>
    <row r="360" spans="3:41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</row>
  </sheetData>
  <hyperlinks>
    <hyperlink ref="A1" location="Main!A1" display="Main" xr:uid="{7DE0F1E4-5050-4787-ADE3-85C63FA9FE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2024-10-06T15:35:21Z</dcterms:created>
  <dcterms:modified xsi:type="dcterms:W3CDTF">2025-09-02T11:52:08Z</dcterms:modified>
</cp:coreProperties>
</file>