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1DA5BEE-3F23-4948-B775-6CC9054635AB}" xr6:coauthVersionLast="47" xr6:coauthVersionMax="47" xr10:uidLastSave="{00000000-0000-0000-0000-000000000000}"/>
  <bookViews>
    <workbookView xWindow="-120" yWindow="-120" windowWidth="38640" windowHeight="21060" activeTab="1" xr2:uid="{04A738BD-2870-4489-8638-5155B260011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2" l="1"/>
  <c r="I31" i="2"/>
  <c r="G31" i="2"/>
  <c r="F31" i="2"/>
  <c r="E31" i="2"/>
  <c r="C31" i="2"/>
  <c r="J30" i="2"/>
  <c r="I30" i="2"/>
  <c r="G30" i="2"/>
  <c r="F30" i="2"/>
  <c r="E30" i="2"/>
  <c r="C30" i="2"/>
  <c r="J29" i="2"/>
  <c r="I29" i="2"/>
  <c r="G29" i="2"/>
  <c r="F29" i="2"/>
  <c r="E29" i="2"/>
  <c r="D29" i="2"/>
  <c r="C29" i="2"/>
  <c r="G27" i="2"/>
  <c r="G26" i="2"/>
  <c r="G28" i="2"/>
  <c r="C15" i="2"/>
  <c r="C8" i="2"/>
  <c r="C9" i="2" s="1"/>
  <c r="C14" i="2" s="1"/>
  <c r="C17" i="2" s="1"/>
  <c r="C19" i="2" s="1"/>
  <c r="C21" i="2" s="1"/>
  <c r="C23" i="2" s="1"/>
  <c r="J23" i="2"/>
  <c r="I23" i="2"/>
  <c r="F23" i="2"/>
  <c r="E23" i="2"/>
  <c r="G23" i="2"/>
  <c r="I21" i="2"/>
  <c r="F21" i="2"/>
  <c r="E21" i="2"/>
  <c r="G21" i="2"/>
  <c r="J19" i="2"/>
  <c r="I19" i="2"/>
  <c r="G19" i="2"/>
  <c r="F19" i="2"/>
  <c r="E19" i="2"/>
  <c r="J17" i="2"/>
  <c r="I17" i="2"/>
  <c r="G17" i="2"/>
  <c r="F17" i="2"/>
  <c r="E17" i="2"/>
  <c r="G15" i="2"/>
  <c r="J14" i="2"/>
  <c r="I14" i="2"/>
  <c r="G14" i="2"/>
  <c r="F14" i="2"/>
  <c r="E14" i="2"/>
  <c r="J9" i="2"/>
  <c r="I9" i="2"/>
  <c r="H9" i="2"/>
  <c r="H14" i="2" s="1"/>
  <c r="G9" i="2"/>
  <c r="F9" i="2"/>
  <c r="E9" i="2"/>
  <c r="D9" i="2"/>
  <c r="D14" i="2" s="1"/>
  <c r="G8" i="2"/>
  <c r="G7" i="1"/>
  <c r="Q31" i="2"/>
  <c r="P31" i="2"/>
  <c r="O31" i="2"/>
  <c r="N31" i="2"/>
  <c r="M31" i="2"/>
  <c r="L31" i="2"/>
  <c r="R31" i="2"/>
  <c r="Q30" i="2"/>
  <c r="P30" i="2"/>
  <c r="O30" i="2"/>
  <c r="N30" i="2"/>
  <c r="M30" i="2"/>
  <c r="L30" i="2"/>
  <c r="R30" i="2"/>
  <c r="Q29" i="2"/>
  <c r="P29" i="2"/>
  <c r="O29" i="2"/>
  <c r="N29" i="2"/>
  <c r="M29" i="2"/>
  <c r="L29" i="2"/>
  <c r="R29" i="2"/>
  <c r="Q28" i="2"/>
  <c r="P28" i="2"/>
  <c r="O28" i="2"/>
  <c r="N28" i="2"/>
  <c r="M28" i="2"/>
  <c r="Q27" i="2"/>
  <c r="P27" i="2"/>
  <c r="O27" i="2"/>
  <c r="N27" i="2"/>
  <c r="M27" i="2"/>
  <c r="Q26" i="2"/>
  <c r="P26" i="2"/>
  <c r="O26" i="2"/>
  <c r="N26" i="2"/>
  <c r="M26" i="2"/>
  <c r="R28" i="2"/>
  <c r="R27" i="2"/>
  <c r="R26" i="2"/>
  <c r="S21" i="2"/>
  <c r="Q21" i="2"/>
  <c r="O21" i="2"/>
  <c r="N21" i="2"/>
  <c r="M21" i="2"/>
  <c r="M23" i="2" s="1"/>
  <c r="L21" i="2"/>
  <c r="L23" i="2" s="1"/>
  <c r="S19" i="2"/>
  <c r="Q19" i="2"/>
  <c r="O19" i="2"/>
  <c r="N19" i="2"/>
  <c r="M19" i="2"/>
  <c r="L19" i="2"/>
  <c r="S17" i="2"/>
  <c r="Q17" i="2"/>
  <c r="P17" i="2"/>
  <c r="P19" i="2" s="1"/>
  <c r="P21" i="2" s="1"/>
  <c r="P23" i="2" s="1"/>
  <c r="O17" i="2"/>
  <c r="N17" i="2"/>
  <c r="M17" i="2"/>
  <c r="L17" i="2"/>
  <c r="Q23" i="2"/>
  <c r="O23" i="2"/>
  <c r="N23" i="2"/>
  <c r="R19" i="2"/>
  <c r="R21" i="2" s="1"/>
  <c r="R23" i="2" s="1"/>
  <c r="R17" i="2"/>
  <c r="S14" i="2"/>
  <c r="Q14" i="2"/>
  <c r="P14" i="2"/>
  <c r="O14" i="2"/>
  <c r="N14" i="2"/>
  <c r="M14" i="2"/>
  <c r="L14" i="2"/>
  <c r="R14" i="2"/>
  <c r="P8" i="2"/>
  <c r="Q8" i="2"/>
  <c r="Q9" i="2"/>
  <c r="P9" i="2"/>
  <c r="O9" i="2"/>
  <c r="N9" i="2"/>
  <c r="M9" i="2"/>
  <c r="L9" i="2"/>
  <c r="R9" i="2"/>
  <c r="R8" i="2"/>
  <c r="S5" i="2"/>
  <c r="Q5" i="2"/>
  <c r="P5" i="2"/>
  <c r="O5" i="2"/>
  <c r="N5" i="2"/>
  <c r="R5" i="2"/>
  <c r="G5" i="1"/>
  <c r="D17" i="2" l="1"/>
  <c r="D30" i="2"/>
  <c r="H30" i="2"/>
  <c r="H17" i="2"/>
  <c r="H29" i="2"/>
  <c r="G8" i="1"/>
  <c r="D31" i="2" l="1"/>
  <c r="D19" i="2"/>
  <c r="D21" i="2" s="1"/>
  <c r="D23" i="2" s="1"/>
  <c r="H31" i="2"/>
  <c r="H19" i="2"/>
  <c r="H21" i="2" s="1"/>
  <c r="H23" i="2" s="1"/>
</calcChain>
</file>

<file path=xl/sharedStrings.xml><?xml version="1.0" encoding="utf-8"?>
<sst xmlns="http://schemas.openxmlformats.org/spreadsheetml/2006/main" count="61" uniqueCount="57">
  <si>
    <t>Broadcom</t>
  </si>
  <si>
    <t>numbers im mio USD</t>
  </si>
  <si>
    <t>SEC</t>
  </si>
  <si>
    <t>AVGO</t>
  </si>
  <si>
    <t>Price</t>
  </si>
  <si>
    <t>Shares</t>
  </si>
  <si>
    <t>MC</t>
  </si>
  <si>
    <t>Cash</t>
  </si>
  <si>
    <t>Debt</t>
  </si>
  <si>
    <t>EV</t>
  </si>
  <si>
    <t>Q324</t>
  </si>
  <si>
    <t>Main</t>
  </si>
  <si>
    <t>Q124</t>
  </si>
  <si>
    <t>Q224</t>
  </si>
  <si>
    <t>Q424</t>
  </si>
  <si>
    <t>Business Model</t>
  </si>
  <si>
    <t>Products</t>
  </si>
  <si>
    <t>Subscription &amp; Services</t>
  </si>
  <si>
    <t>Revenue</t>
  </si>
  <si>
    <t>FY18</t>
  </si>
  <si>
    <t>FY19</t>
  </si>
  <si>
    <t>FY20</t>
  </si>
  <si>
    <t>FY21</t>
  </si>
  <si>
    <t>FY22</t>
  </si>
  <si>
    <t>FY23</t>
  </si>
  <si>
    <t>FY24</t>
  </si>
  <si>
    <t>FY25</t>
  </si>
  <si>
    <t>11.03.24</t>
  </si>
  <si>
    <t>29.10.23</t>
  </si>
  <si>
    <t>30.10.22</t>
  </si>
  <si>
    <t>Cost of Products</t>
  </si>
  <si>
    <t>Cost of Services</t>
  </si>
  <si>
    <t>Other</t>
  </si>
  <si>
    <t>Gross Profit</t>
  </si>
  <si>
    <t>Operating Income</t>
  </si>
  <si>
    <t>R&amp;D</t>
  </si>
  <si>
    <t>SGA</t>
  </si>
  <si>
    <t xml:space="preserve">Amortization </t>
  </si>
  <si>
    <t>Restructuring Expenses</t>
  </si>
  <si>
    <t>Net Income to Company</t>
  </si>
  <si>
    <t>Income from Continuing Operations</t>
  </si>
  <si>
    <t>Pretax Income</t>
  </si>
  <si>
    <t>Tax Expense</t>
  </si>
  <si>
    <t>Net Income</t>
  </si>
  <si>
    <t>Dividends, Loss from Disc. Op, etc.</t>
  </si>
  <si>
    <t>EPS</t>
  </si>
  <si>
    <t>Revenue YoY</t>
  </si>
  <si>
    <t xml:space="preserve">Gross Margin </t>
  </si>
  <si>
    <t xml:space="preserve">Operating Margin </t>
  </si>
  <si>
    <t>Tax Rate</t>
  </si>
  <si>
    <t>Product Growth</t>
  </si>
  <si>
    <t>Services Growth</t>
  </si>
  <si>
    <t>Q125</t>
  </si>
  <si>
    <t>Q225</t>
  </si>
  <si>
    <t>Q325</t>
  </si>
  <si>
    <t>Q425</t>
  </si>
  <si>
    <t>Interest and 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</si>
</sst>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ial"/>
    </font>
    <font>
      <sz val="10"/>
      <color theme="1"/>
      <name val="Aial"/>
    </font>
    <font>
      <u/>
      <sz val="10"/>
      <color theme="10"/>
      <name val="Aial"/>
    </font>
    <font>
      <u/>
      <sz val="10"/>
      <color theme="1"/>
      <name val="A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1" applyFont="1"/>
    <xf numFmtId="164" fontId="6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1" applyFont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65" fontId="1" fillId="0" borderId="0" xfId="0" applyNumberFormat="1" applyFont="1"/>
    <xf numFmtId="9" fontId="1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1730168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B1E-65D5-4420-B936-DABB7176ECBB}">
  <dimension ref="A1:H8"/>
  <sheetViews>
    <sheetView zoomScale="200" zoomScaleNormal="200" workbookViewId="0">
      <selection activeCell="A2" sqref="A2"/>
    </sheetView>
  </sheetViews>
  <sheetFormatPr defaultRowHeight="12.75"/>
  <cols>
    <col min="1" max="1" width="4" style="2" customWidth="1"/>
    <col min="2" max="6" width="9.140625" style="2"/>
    <col min="7" max="7" width="10.140625" style="2" bestFit="1" customWidth="1"/>
    <col min="8" max="16384" width="9.140625" style="2"/>
  </cols>
  <sheetData>
    <row r="1" spans="1:8">
      <c r="A1" s="1" t="s">
        <v>0</v>
      </c>
    </row>
    <row r="2" spans="1:8">
      <c r="A2" s="2" t="s">
        <v>1</v>
      </c>
    </row>
    <row r="3" spans="1:8">
      <c r="F3" s="2" t="s">
        <v>4</v>
      </c>
      <c r="G3" s="2">
        <v>253.48</v>
      </c>
    </row>
    <row r="4" spans="1:8">
      <c r="B4" s="3" t="s">
        <v>2</v>
      </c>
      <c r="F4" s="2" t="s">
        <v>5</v>
      </c>
      <c r="G4" s="4">
        <v>4707</v>
      </c>
      <c r="H4" s="5" t="s">
        <v>53</v>
      </c>
    </row>
    <row r="5" spans="1:8">
      <c r="B5" s="2" t="s">
        <v>3</v>
      </c>
      <c r="F5" s="2" t="s">
        <v>6</v>
      </c>
      <c r="G5" s="4">
        <f>G3*G4</f>
        <v>1193130.3599999999</v>
      </c>
    </row>
    <row r="6" spans="1:8">
      <c r="F6" s="2" t="s">
        <v>7</v>
      </c>
      <c r="G6" s="4">
        <v>9307</v>
      </c>
      <c r="H6" s="5" t="s">
        <v>53</v>
      </c>
    </row>
    <row r="7" spans="1:8">
      <c r="B7" s="6" t="s">
        <v>15</v>
      </c>
      <c r="F7" s="2" t="s">
        <v>8</v>
      </c>
      <c r="G7" s="4">
        <f>60926+5653</f>
        <v>66579</v>
      </c>
      <c r="H7" s="5" t="s">
        <v>53</v>
      </c>
    </row>
    <row r="8" spans="1:8">
      <c r="F8" s="2" t="s">
        <v>9</v>
      </c>
      <c r="G8" s="4">
        <f>G5-G6+G7</f>
        <v>1250402.3599999999</v>
      </c>
    </row>
  </sheetData>
  <hyperlinks>
    <hyperlink ref="B4" r:id="rId1" xr:uid="{AEA49E6C-DB34-49AD-93D3-719A199DF6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1573-7190-410A-B6D0-6D0ABA0DB551}">
  <dimension ref="A1:BY443"/>
  <sheetViews>
    <sheetView tabSelected="1"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defaultRowHeight="12.75"/>
  <cols>
    <col min="1" max="1" width="4.42578125" style="8" customWidth="1"/>
    <col min="2" max="2" width="30.42578125" style="8" customWidth="1"/>
    <col min="3" max="16384" width="9.140625" style="8"/>
  </cols>
  <sheetData>
    <row r="1" spans="1:77">
      <c r="A1" s="7" t="s">
        <v>11</v>
      </c>
      <c r="P1" s="9" t="s">
        <v>29</v>
      </c>
      <c r="Q1" s="9" t="s">
        <v>28</v>
      </c>
      <c r="R1" s="9" t="s">
        <v>27</v>
      </c>
    </row>
    <row r="2" spans="1:77">
      <c r="C2" s="10" t="s">
        <v>12</v>
      </c>
      <c r="D2" s="10" t="s">
        <v>13</v>
      </c>
      <c r="E2" s="10" t="s">
        <v>10</v>
      </c>
      <c r="F2" s="10" t="s">
        <v>14</v>
      </c>
      <c r="G2" s="10" t="s">
        <v>52</v>
      </c>
      <c r="H2" s="10" t="s">
        <v>53</v>
      </c>
      <c r="I2" s="10" t="s">
        <v>54</v>
      </c>
      <c r="J2" s="10" t="s">
        <v>55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25</v>
      </c>
      <c r="S2" s="10" t="s">
        <v>26</v>
      </c>
    </row>
    <row r="3" spans="1:77">
      <c r="B3" s="8" t="s">
        <v>16</v>
      </c>
      <c r="C3" s="11">
        <v>7412</v>
      </c>
      <c r="D3" s="11"/>
      <c r="E3" s="11"/>
      <c r="F3" s="11"/>
      <c r="G3" s="11">
        <v>8171</v>
      </c>
      <c r="H3" s="11"/>
      <c r="I3" s="11"/>
      <c r="J3" s="11"/>
      <c r="K3" s="11"/>
      <c r="L3" s="11"/>
      <c r="M3" s="11"/>
      <c r="N3" s="11"/>
      <c r="O3" s="11"/>
      <c r="P3" s="11">
        <v>26277</v>
      </c>
      <c r="Q3" s="11">
        <v>27891</v>
      </c>
      <c r="R3" s="11">
        <v>30359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77">
      <c r="B4" s="8" t="s">
        <v>17</v>
      </c>
      <c r="C4" s="11">
        <v>4549</v>
      </c>
      <c r="D4" s="11"/>
      <c r="E4" s="11"/>
      <c r="F4" s="11"/>
      <c r="G4" s="11">
        <v>6745</v>
      </c>
      <c r="H4" s="11"/>
      <c r="I4" s="11"/>
      <c r="J4" s="11"/>
      <c r="K4" s="11"/>
      <c r="L4" s="11"/>
      <c r="M4" s="11"/>
      <c r="N4" s="11"/>
      <c r="O4" s="11"/>
      <c r="P4" s="11">
        <v>6926</v>
      </c>
      <c r="Q4" s="11">
        <v>7928</v>
      </c>
      <c r="R4" s="11">
        <v>21215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</row>
    <row r="5" spans="1:77">
      <c r="B5" s="12" t="s">
        <v>18</v>
      </c>
      <c r="C5" s="13">
        <v>11961</v>
      </c>
      <c r="D5" s="13">
        <v>12487</v>
      </c>
      <c r="E5" s="11"/>
      <c r="F5" s="11"/>
      <c r="G5" s="13">
        <v>14916</v>
      </c>
      <c r="H5" s="13">
        <v>15004</v>
      </c>
      <c r="I5" s="11"/>
      <c r="J5" s="11"/>
      <c r="K5" s="11"/>
      <c r="L5" s="11"/>
      <c r="M5" s="11"/>
      <c r="N5" s="13">
        <f t="shared" ref="N5:Q5" si="0">SUM(N3:N4)</f>
        <v>0</v>
      </c>
      <c r="O5" s="13">
        <f t="shared" si="0"/>
        <v>0</v>
      </c>
      <c r="P5" s="13">
        <f t="shared" si="0"/>
        <v>33203</v>
      </c>
      <c r="Q5" s="13">
        <f t="shared" si="0"/>
        <v>35819</v>
      </c>
      <c r="R5" s="13">
        <f>SUM(R3:R4)</f>
        <v>51574</v>
      </c>
      <c r="S5" s="13">
        <f t="shared" ref="S5" si="1">SUM(S3:S4)</f>
        <v>0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</row>
    <row r="6" spans="1:77">
      <c r="B6" s="8" t="s">
        <v>30</v>
      </c>
      <c r="C6" s="11">
        <v>2160</v>
      </c>
      <c r="D6" s="11"/>
      <c r="E6" s="11"/>
      <c r="F6" s="11"/>
      <c r="G6" s="11">
        <v>2693</v>
      </c>
      <c r="H6" s="11"/>
      <c r="I6" s="11"/>
      <c r="J6" s="11"/>
      <c r="K6" s="11"/>
      <c r="L6" s="11"/>
      <c r="M6" s="11"/>
      <c r="N6" s="11"/>
      <c r="O6" s="11"/>
      <c r="P6" s="11">
        <v>7629</v>
      </c>
      <c r="Q6" s="11">
        <v>8636</v>
      </c>
      <c r="R6" s="11">
        <v>9797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</row>
    <row r="7" spans="1:77">
      <c r="B7" s="8" t="s">
        <v>31</v>
      </c>
      <c r="C7" s="11">
        <v>954</v>
      </c>
      <c r="D7" s="11"/>
      <c r="E7" s="11"/>
      <c r="F7" s="11"/>
      <c r="G7" s="11">
        <v>580</v>
      </c>
      <c r="H7" s="11"/>
      <c r="I7" s="11"/>
      <c r="J7" s="11"/>
      <c r="K7" s="11"/>
      <c r="L7" s="11"/>
      <c r="M7" s="11"/>
      <c r="N7" s="11"/>
      <c r="O7" s="11"/>
      <c r="P7" s="11">
        <v>627</v>
      </c>
      <c r="Q7" s="11">
        <v>636</v>
      </c>
      <c r="R7" s="11">
        <v>2991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</row>
    <row r="8" spans="1:77">
      <c r="B8" s="8" t="s">
        <v>32</v>
      </c>
      <c r="C8" s="11">
        <f>1380+92</f>
        <v>1472</v>
      </c>
      <c r="D8" s="11"/>
      <c r="E8" s="11"/>
      <c r="F8" s="11"/>
      <c r="G8" s="11">
        <f>1484+14</f>
        <v>1498</v>
      </c>
      <c r="H8" s="11"/>
      <c r="I8" s="11"/>
      <c r="J8" s="11"/>
      <c r="K8" s="11"/>
      <c r="L8" s="11"/>
      <c r="M8" s="11"/>
      <c r="N8" s="11"/>
      <c r="O8" s="11"/>
      <c r="P8" s="11">
        <f>2847+5</f>
        <v>2852</v>
      </c>
      <c r="Q8" s="11">
        <f>1853+4</f>
        <v>1857</v>
      </c>
      <c r="R8" s="11">
        <f>6023+254</f>
        <v>6277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</row>
    <row r="9" spans="1:77">
      <c r="B9" s="8" t="s">
        <v>33</v>
      </c>
      <c r="C9" s="11">
        <f t="shared" ref="C9:J9" si="2">+C5-SUM(C6:C8)</f>
        <v>7375</v>
      </c>
      <c r="D9" s="11">
        <f t="shared" si="2"/>
        <v>12487</v>
      </c>
      <c r="E9" s="11">
        <f t="shared" si="2"/>
        <v>0</v>
      </c>
      <c r="F9" s="11">
        <f t="shared" si="2"/>
        <v>0</v>
      </c>
      <c r="G9" s="11">
        <f t="shared" si="2"/>
        <v>10145</v>
      </c>
      <c r="H9" s="11">
        <f t="shared" si="2"/>
        <v>15004</v>
      </c>
      <c r="I9" s="11">
        <f t="shared" si="2"/>
        <v>0</v>
      </c>
      <c r="J9" s="11">
        <f t="shared" si="2"/>
        <v>0</v>
      </c>
      <c r="K9" s="11"/>
      <c r="L9" s="11">
        <f t="shared" ref="L9:Q9" si="3">+L5-SUM(L6:L8)</f>
        <v>0</v>
      </c>
      <c r="M9" s="11">
        <f t="shared" si="3"/>
        <v>0</v>
      </c>
      <c r="N9" s="11">
        <f t="shared" si="3"/>
        <v>0</v>
      </c>
      <c r="O9" s="11">
        <f t="shared" si="3"/>
        <v>0</v>
      </c>
      <c r="P9" s="11">
        <f t="shared" si="3"/>
        <v>22095</v>
      </c>
      <c r="Q9" s="11">
        <f t="shared" si="3"/>
        <v>24690</v>
      </c>
      <c r="R9" s="11">
        <f>+R5-SUM(R6:R8)</f>
        <v>32509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</row>
    <row r="10" spans="1:77">
      <c r="B10" s="8" t="s">
        <v>35</v>
      </c>
      <c r="C10" s="11">
        <v>2308</v>
      </c>
      <c r="D10" s="11"/>
      <c r="E10" s="11"/>
      <c r="F10" s="11"/>
      <c r="G10" s="11">
        <v>2253</v>
      </c>
      <c r="H10" s="11"/>
      <c r="I10" s="11"/>
      <c r="J10" s="11"/>
      <c r="K10" s="11"/>
      <c r="L10" s="11"/>
      <c r="M10" s="11"/>
      <c r="N10" s="11"/>
      <c r="O10" s="11"/>
      <c r="P10" s="11">
        <v>4919</v>
      </c>
      <c r="Q10" s="11">
        <v>5253</v>
      </c>
      <c r="R10" s="11">
        <v>9310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</row>
    <row r="11" spans="1:77">
      <c r="B11" s="8" t="s">
        <v>36</v>
      </c>
      <c r="C11" s="11">
        <v>1572</v>
      </c>
      <c r="D11" s="11"/>
      <c r="E11" s="11"/>
      <c r="F11" s="11"/>
      <c r="G11" s="11">
        <v>949</v>
      </c>
      <c r="H11" s="11"/>
      <c r="I11" s="11"/>
      <c r="J11" s="11"/>
      <c r="K11" s="11"/>
      <c r="L11" s="11"/>
      <c r="M11" s="11"/>
      <c r="N11" s="11"/>
      <c r="O11" s="11"/>
      <c r="P11" s="11">
        <v>1382</v>
      </c>
      <c r="Q11" s="11">
        <v>1592</v>
      </c>
      <c r="R11" s="11">
        <v>4959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</row>
    <row r="12" spans="1:77">
      <c r="B12" s="8" t="s">
        <v>37</v>
      </c>
      <c r="C12" s="11">
        <v>792</v>
      </c>
      <c r="D12" s="11"/>
      <c r="E12" s="11"/>
      <c r="F12" s="11"/>
      <c r="G12" s="11">
        <v>511</v>
      </c>
      <c r="H12" s="11"/>
      <c r="I12" s="11"/>
      <c r="J12" s="11"/>
      <c r="K12" s="11"/>
      <c r="L12" s="11"/>
      <c r="M12" s="11"/>
      <c r="N12" s="11"/>
      <c r="O12" s="11"/>
      <c r="P12" s="11">
        <v>1512</v>
      </c>
      <c r="Q12" s="11">
        <v>1394</v>
      </c>
      <c r="R12" s="11">
        <v>3244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</row>
    <row r="13" spans="1:77">
      <c r="B13" s="8" t="s">
        <v>38</v>
      </c>
      <c r="C13" s="11">
        <v>620</v>
      </c>
      <c r="D13" s="11"/>
      <c r="E13" s="11"/>
      <c r="F13" s="11"/>
      <c r="G13" s="11">
        <v>172</v>
      </c>
      <c r="H13" s="11"/>
      <c r="I13" s="11"/>
      <c r="J13" s="11"/>
      <c r="K13" s="11"/>
      <c r="L13" s="11"/>
      <c r="M13" s="11"/>
      <c r="N13" s="11"/>
      <c r="O13" s="11"/>
      <c r="P13" s="11">
        <v>57</v>
      </c>
      <c r="Q13" s="11">
        <v>244</v>
      </c>
      <c r="R13" s="11">
        <v>1533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</row>
    <row r="14" spans="1:77">
      <c r="B14" s="8" t="s">
        <v>34</v>
      </c>
      <c r="C14" s="11">
        <f t="shared" ref="C14:J14" si="4">+C9-SUM(C10:C13)</f>
        <v>2083</v>
      </c>
      <c r="D14" s="11">
        <f t="shared" si="4"/>
        <v>12487</v>
      </c>
      <c r="E14" s="11">
        <f t="shared" si="4"/>
        <v>0</v>
      </c>
      <c r="F14" s="11">
        <f t="shared" si="4"/>
        <v>0</v>
      </c>
      <c r="G14" s="11">
        <f t="shared" si="4"/>
        <v>6260</v>
      </c>
      <c r="H14" s="11">
        <f t="shared" si="4"/>
        <v>15004</v>
      </c>
      <c r="I14" s="11">
        <f t="shared" si="4"/>
        <v>0</v>
      </c>
      <c r="J14" s="11">
        <f t="shared" si="4"/>
        <v>0</v>
      </c>
      <c r="K14" s="11"/>
      <c r="L14" s="11">
        <f t="shared" ref="L14:Q14" si="5">+L9-SUM(L10:L13)</f>
        <v>0</v>
      </c>
      <c r="M14" s="11">
        <f t="shared" si="5"/>
        <v>0</v>
      </c>
      <c r="N14" s="11">
        <f t="shared" si="5"/>
        <v>0</v>
      </c>
      <c r="O14" s="11">
        <f t="shared" si="5"/>
        <v>0</v>
      </c>
      <c r="P14" s="11">
        <f t="shared" si="5"/>
        <v>14225</v>
      </c>
      <c r="Q14" s="11">
        <f t="shared" si="5"/>
        <v>16207</v>
      </c>
      <c r="R14" s="11">
        <f>+R9-SUM(R10:R13)</f>
        <v>13463</v>
      </c>
      <c r="S14" s="11">
        <f t="shared" ref="S14" si="6">+S9-SUM(S10:S13)</f>
        <v>0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</row>
    <row r="15" spans="1:77">
      <c r="B15" s="8" t="s">
        <v>56</v>
      </c>
      <c r="C15" s="11">
        <f>-926+185</f>
        <v>-741</v>
      </c>
      <c r="D15" s="11"/>
      <c r="E15" s="11"/>
      <c r="F15" s="11"/>
      <c r="G15" s="11">
        <f>-873+103</f>
        <v>-770</v>
      </c>
      <c r="H15" s="11"/>
      <c r="I15" s="11"/>
      <c r="J15" s="11"/>
      <c r="K15" s="11"/>
      <c r="L15" s="11"/>
      <c r="M15" s="11"/>
      <c r="N15" s="11"/>
      <c r="O15" s="11"/>
      <c r="P15" s="11">
        <v>-1737</v>
      </c>
      <c r="Q15" s="11">
        <v>-1622</v>
      </c>
      <c r="R15" s="11">
        <v>-3953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</row>
    <row r="16" spans="1:77">
      <c r="B16" s="8" t="s">
        <v>40</v>
      </c>
      <c r="C16" s="11">
        <v>51</v>
      </c>
      <c r="D16" s="11"/>
      <c r="E16" s="11"/>
      <c r="F16" s="11"/>
      <c r="G16" s="11">
        <v>0</v>
      </c>
      <c r="H16" s="11"/>
      <c r="I16" s="11"/>
      <c r="J16" s="11"/>
      <c r="K16" s="11"/>
      <c r="L16" s="11"/>
      <c r="M16" s="11"/>
      <c r="N16" s="11"/>
      <c r="O16" s="11"/>
      <c r="P16" s="11">
        <v>-54</v>
      </c>
      <c r="Q16" s="11">
        <v>512</v>
      </c>
      <c r="R16" s="11">
        <v>406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</row>
    <row r="17" spans="2:77">
      <c r="B17" s="8" t="s">
        <v>41</v>
      </c>
      <c r="C17" s="11">
        <f t="shared" ref="C17:J17" si="7">+C14+SUM(C15:C16)</f>
        <v>1393</v>
      </c>
      <c r="D17" s="11">
        <f t="shared" si="7"/>
        <v>12487</v>
      </c>
      <c r="E17" s="11">
        <f t="shared" si="7"/>
        <v>0</v>
      </c>
      <c r="F17" s="11">
        <f t="shared" si="7"/>
        <v>0</v>
      </c>
      <c r="G17" s="11">
        <f t="shared" si="7"/>
        <v>5490</v>
      </c>
      <c r="H17" s="11">
        <f t="shared" si="7"/>
        <v>15004</v>
      </c>
      <c r="I17" s="11">
        <f t="shared" si="7"/>
        <v>0</v>
      </c>
      <c r="J17" s="11">
        <f t="shared" si="7"/>
        <v>0</v>
      </c>
      <c r="K17" s="11"/>
      <c r="L17" s="11">
        <f t="shared" ref="L17:Q17" si="8">+L14+SUM(L15:L16)</f>
        <v>0</v>
      </c>
      <c r="M17" s="11">
        <f t="shared" si="8"/>
        <v>0</v>
      </c>
      <c r="N17" s="11">
        <f t="shared" si="8"/>
        <v>0</v>
      </c>
      <c r="O17" s="11">
        <f t="shared" si="8"/>
        <v>0</v>
      </c>
      <c r="P17" s="11">
        <f t="shared" si="8"/>
        <v>12434</v>
      </c>
      <c r="Q17" s="11">
        <f t="shared" si="8"/>
        <v>15097</v>
      </c>
      <c r="R17" s="11">
        <f>+R14+SUM(R15:R16)</f>
        <v>9916</v>
      </c>
      <c r="S17" s="11">
        <f t="shared" ref="S17" si="9">+S14+SUM(S15:S16)</f>
        <v>0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</row>
    <row r="18" spans="2:77">
      <c r="B18" s="8" t="s">
        <v>42</v>
      </c>
      <c r="C18" s="11">
        <v>68</v>
      </c>
      <c r="D18" s="11"/>
      <c r="E18" s="11"/>
      <c r="F18" s="11"/>
      <c r="G18" s="11">
        <v>-13</v>
      </c>
      <c r="H18" s="11"/>
      <c r="I18" s="11"/>
      <c r="J18" s="11"/>
      <c r="K18" s="11"/>
      <c r="L18" s="11"/>
      <c r="M18" s="11"/>
      <c r="N18" s="11"/>
      <c r="O18" s="11"/>
      <c r="P18" s="11">
        <v>939</v>
      </c>
      <c r="Q18" s="11">
        <v>1015</v>
      </c>
      <c r="R18" s="11">
        <v>3748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</row>
    <row r="19" spans="2:77">
      <c r="B19" s="8" t="s">
        <v>43</v>
      </c>
      <c r="C19" s="11">
        <f t="shared" ref="C19:J19" si="10">+C17-C18</f>
        <v>1325</v>
      </c>
      <c r="D19" s="11">
        <f t="shared" si="10"/>
        <v>12487</v>
      </c>
      <c r="E19" s="11">
        <f t="shared" si="10"/>
        <v>0</v>
      </c>
      <c r="F19" s="11">
        <f t="shared" si="10"/>
        <v>0</v>
      </c>
      <c r="G19" s="11">
        <f t="shared" si="10"/>
        <v>5503</v>
      </c>
      <c r="H19" s="11">
        <f t="shared" si="10"/>
        <v>15004</v>
      </c>
      <c r="I19" s="11">
        <f t="shared" si="10"/>
        <v>0</v>
      </c>
      <c r="J19" s="11">
        <f t="shared" si="10"/>
        <v>0</v>
      </c>
      <c r="K19" s="11"/>
      <c r="L19" s="11">
        <f t="shared" ref="L19:Q19" si="11">+L17-L18</f>
        <v>0</v>
      </c>
      <c r="M19" s="11">
        <f t="shared" si="11"/>
        <v>0</v>
      </c>
      <c r="N19" s="11">
        <f t="shared" si="11"/>
        <v>0</v>
      </c>
      <c r="O19" s="11">
        <f t="shared" si="11"/>
        <v>0</v>
      </c>
      <c r="P19" s="11">
        <f t="shared" si="11"/>
        <v>11495</v>
      </c>
      <c r="Q19" s="11">
        <f t="shared" si="11"/>
        <v>14082</v>
      </c>
      <c r="R19" s="11">
        <f>+R17-R18</f>
        <v>6168</v>
      </c>
      <c r="S19" s="11">
        <f t="shared" ref="S19" si="12">+S17-S18</f>
        <v>0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</row>
    <row r="20" spans="2:77">
      <c r="B20" s="8" t="s">
        <v>44</v>
      </c>
      <c r="C20" s="11">
        <v>0</v>
      </c>
      <c r="D20" s="11"/>
      <c r="E20" s="11"/>
      <c r="F20" s="11"/>
      <c r="G20" s="11">
        <v>0</v>
      </c>
      <c r="H20" s="11"/>
      <c r="I20" s="11"/>
      <c r="J20" s="11"/>
      <c r="K20" s="11"/>
      <c r="L20" s="11"/>
      <c r="M20" s="11"/>
      <c r="N20" s="11"/>
      <c r="O20" s="11"/>
      <c r="P20" s="11">
        <v>272</v>
      </c>
      <c r="Q20" s="11">
        <v>0</v>
      </c>
      <c r="R20" s="11">
        <v>273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</row>
    <row r="21" spans="2:77">
      <c r="B21" s="8" t="s">
        <v>39</v>
      </c>
      <c r="C21" s="11">
        <f t="shared" ref="C21:F21" si="13">+C19-C20</f>
        <v>1325</v>
      </c>
      <c r="D21" s="11">
        <f t="shared" si="13"/>
        <v>12487</v>
      </c>
      <c r="E21" s="11">
        <f t="shared" si="13"/>
        <v>0</v>
      </c>
      <c r="F21" s="11">
        <f t="shared" si="13"/>
        <v>0</v>
      </c>
      <c r="G21" s="11">
        <f>+G19-G20</f>
        <v>5503</v>
      </c>
      <c r="H21" s="11">
        <f t="shared" ref="H21:I21" si="14">+H19-H20</f>
        <v>15004</v>
      </c>
      <c r="I21" s="11">
        <f t="shared" si="14"/>
        <v>0</v>
      </c>
      <c r="J21" s="11"/>
      <c r="K21" s="11"/>
      <c r="L21" s="11">
        <f t="shared" ref="L21:Q21" si="15">+L19-L20</f>
        <v>0</v>
      </c>
      <c r="M21" s="11">
        <f t="shared" si="15"/>
        <v>0</v>
      </c>
      <c r="N21" s="11">
        <f t="shared" si="15"/>
        <v>0</v>
      </c>
      <c r="O21" s="11">
        <f t="shared" si="15"/>
        <v>0</v>
      </c>
      <c r="P21" s="11">
        <f t="shared" si="15"/>
        <v>11223</v>
      </c>
      <c r="Q21" s="11">
        <f t="shared" si="15"/>
        <v>14082</v>
      </c>
      <c r="R21" s="11">
        <f>+R19-R20</f>
        <v>5895</v>
      </c>
      <c r="S21" s="11">
        <f t="shared" ref="S21" si="16">+S19-S20</f>
        <v>0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</row>
    <row r="22" spans="2:77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2:77">
      <c r="B23" s="8" t="s">
        <v>45</v>
      </c>
      <c r="C23" s="14">
        <f t="shared" ref="C23:F23" si="17">+C21/C24</f>
        <v>0.29333628514500776</v>
      </c>
      <c r="D23" s="14">
        <f t="shared" si="17"/>
        <v>2.6882669537136707</v>
      </c>
      <c r="E23" s="14" t="e">
        <f t="shared" si="17"/>
        <v>#DIV/0!</v>
      </c>
      <c r="F23" s="14" t="e">
        <f t="shared" si="17"/>
        <v>#DIV/0!</v>
      </c>
      <c r="G23" s="14">
        <f>+G21/G24</f>
        <v>1.1720979765708199</v>
      </c>
      <c r="H23" s="14">
        <f t="shared" ref="H23:J23" si="18">+H21/H24</f>
        <v>3.1875929466751645</v>
      </c>
      <c r="I23" s="14" t="e">
        <f t="shared" si="18"/>
        <v>#DIV/0!</v>
      </c>
      <c r="J23" s="14" t="e">
        <f t="shared" si="18"/>
        <v>#DIV/0!</v>
      </c>
      <c r="K23" s="11"/>
      <c r="L23" s="14" t="e">
        <f t="shared" ref="L23:Q23" si="19">+L21/L24</f>
        <v>#DIV/0!</v>
      </c>
      <c r="M23" s="14" t="e">
        <f t="shared" si="19"/>
        <v>#DIV/0!</v>
      </c>
      <c r="N23" s="14" t="e">
        <f t="shared" si="19"/>
        <v>#DIV/0!</v>
      </c>
      <c r="O23" s="14" t="e">
        <f t="shared" si="19"/>
        <v>#DIV/0!</v>
      </c>
      <c r="P23" s="14">
        <f t="shared" si="19"/>
        <v>2.7446808510638299</v>
      </c>
      <c r="Q23" s="14">
        <f t="shared" si="19"/>
        <v>3.3940708604483008</v>
      </c>
      <c r="R23" s="14">
        <f>+R21/R24</f>
        <v>1.2748702422145328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2:77">
      <c r="B24" s="8" t="s">
        <v>5</v>
      </c>
      <c r="C24" s="11">
        <v>4517</v>
      </c>
      <c r="D24" s="11">
        <v>4645</v>
      </c>
      <c r="E24" s="11"/>
      <c r="F24" s="11"/>
      <c r="G24" s="11">
        <v>4695</v>
      </c>
      <c r="H24" s="11">
        <v>4707</v>
      </c>
      <c r="I24" s="11"/>
      <c r="J24" s="11"/>
      <c r="K24" s="11"/>
      <c r="L24" s="11"/>
      <c r="M24" s="11"/>
      <c r="N24" s="11"/>
      <c r="O24" s="11"/>
      <c r="P24" s="11">
        <v>4089</v>
      </c>
      <c r="Q24" s="11">
        <v>4149</v>
      </c>
      <c r="R24" s="11">
        <v>4624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2:77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2:77">
      <c r="B26" s="8" t="s">
        <v>50</v>
      </c>
      <c r="C26" s="11"/>
      <c r="D26" s="11"/>
      <c r="E26" s="11"/>
      <c r="F26" s="11"/>
      <c r="G26" s="15">
        <f t="shared" ref="G26:G27" si="20">+G3/C3-1</f>
        <v>0.10240151106314088</v>
      </c>
      <c r="H26" s="11"/>
      <c r="I26" s="11"/>
      <c r="J26" s="11"/>
      <c r="K26" s="11"/>
      <c r="L26" s="11"/>
      <c r="M26" s="15" t="e">
        <f t="shared" ref="M26:Q28" si="21">+M3/L3-1</f>
        <v>#DIV/0!</v>
      </c>
      <c r="N26" s="15" t="e">
        <f t="shared" si="21"/>
        <v>#DIV/0!</v>
      </c>
      <c r="O26" s="15" t="e">
        <f t="shared" si="21"/>
        <v>#DIV/0!</v>
      </c>
      <c r="P26" s="15" t="e">
        <f t="shared" si="21"/>
        <v>#DIV/0!</v>
      </c>
      <c r="Q26" s="15">
        <f t="shared" si="21"/>
        <v>6.1422536819271567E-2</v>
      </c>
      <c r="R26" s="15">
        <f>+R3/Q3-1</f>
        <v>8.8487325660607352E-2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2:77">
      <c r="B27" s="8" t="s">
        <v>51</v>
      </c>
      <c r="C27" s="11"/>
      <c r="D27" s="11"/>
      <c r="E27" s="11"/>
      <c r="F27" s="11"/>
      <c r="G27" s="15">
        <f t="shared" si="20"/>
        <v>0.48274346010112112</v>
      </c>
      <c r="H27" s="11"/>
      <c r="I27" s="11"/>
      <c r="J27" s="11"/>
      <c r="K27" s="11"/>
      <c r="L27" s="11"/>
      <c r="M27" s="15" t="e">
        <f t="shared" si="21"/>
        <v>#DIV/0!</v>
      </c>
      <c r="N27" s="15" t="e">
        <f t="shared" si="21"/>
        <v>#DIV/0!</v>
      </c>
      <c r="O27" s="15" t="e">
        <f t="shared" si="21"/>
        <v>#DIV/0!</v>
      </c>
      <c r="P27" s="15" t="e">
        <f t="shared" si="21"/>
        <v>#DIV/0!</v>
      </c>
      <c r="Q27" s="15">
        <f t="shared" si="21"/>
        <v>0.14467224949465773</v>
      </c>
      <c r="R27" s="15">
        <f t="shared" ref="R27:R28" si="22">+R4/Q4-1</f>
        <v>1.6759586276488396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2:77">
      <c r="B28" s="12" t="s">
        <v>46</v>
      </c>
      <c r="C28" s="13"/>
      <c r="D28" s="13"/>
      <c r="E28" s="13"/>
      <c r="F28" s="13"/>
      <c r="G28" s="16">
        <f>+G5/C5-1</f>
        <v>0.24705292199648854</v>
      </c>
      <c r="H28" s="13"/>
      <c r="I28" s="13"/>
      <c r="J28" s="13"/>
      <c r="K28" s="13"/>
      <c r="L28" s="13"/>
      <c r="M28" s="16" t="e">
        <f t="shared" si="21"/>
        <v>#DIV/0!</v>
      </c>
      <c r="N28" s="16" t="e">
        <f t="shared" si="21"/>
        <v>#DIV/0!</v>
      </c>
      <c r="O28" s="16" t="e">
        <f t="shared" si="21"/>
        <v>#DIV/0!</v>
      </c>
      <c r="P28" s="16" t="e">
        <f t="shared" si="21"/>
        <v>#DIV/0!</v>
      </c>
      <c r="Q28" s="16">
        <f t="shared" si="21"/>
        <v>7.8788061319760239E-2</v>
      </c>
      <c r="R28" s="16">
        <f t="shared" si="22"/>
        <v>0.43985035874815037</v>
      </c>
      <c r="S28" s="13"/>
      <c r="T28" s="13"/>
      <c r="U28" s="13"/>
      <c r="V28" s="13"/>
      <c r="W28" s="13"/>
      <c r="X28" s="13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2:77">
      <c r="B29" s="8" t="s">
        <v>47</v>
      </c>
      <c r="C29" s="15">
        <f t="shared" ref="C29:J29" si="23">+C9/C5</f>
        <v>0.61658724186940894</v>
      </c>
      <c r="D29" s="15">
        <f t="shared" si="23"/>
        <v>1</v>
      </c>
      <c r="E29" s="15" t="e">
        <f t="shared" si="23"/>
        <v>#DIV/0!</v>
      </c>
      <c r="F29" s="15" t="e">
        <f t="shared" si="23"/>
        <v>#DIV/0!</v>
      </c>
      <c r="G29" s="15">
        <f t="shared" si="23"/>
        <v>0.68014212925717354</v>
      </c>
      <c r="H29" s="15">
        <f t="shared" si="23"/>
        <v>1</v>
      </c>
      <c r="I29" s="15" t="e">
        <f t="shared" si="23"/>
        <v>#DIV/0!</v>
      </c>
      <c r="J29" s="15" t="e">
        <f t="shared" si="23"/>
        <v>#DIV/0!</v>
      </c>
      <c r="K29" s="11"/>
      <c r="L29" s="15" t="e">
        <f t="shared" ref="L29:Q29" si="24">+L9/L5</f>
        <v>#DIV/0!</v>
      </c>
      <c r="M29" s="15" t="e">
        <f t="shared" si="24"/>
        <v>#DIV/0!</v>
      </c>
      <c r="N29" s="15" t="e">
        <f t="shared" si="24"/>
        <v>#DIV/0!</v>
      </c>
      <c r="O29" s="15" t="e">
        <f t="shared" si="24"/>
        <v>#DIV/0!</v>
      </c>
      <c r="P29" s="15">
        <f t="shared" si="24"/>
        <v>0.66545191699545225</v>
      </c>
      <c r="Q29" s="15">
        <f t="shared" si="24"/>
        <v>0.68929897540411511</v>
      </c>
      <c r="R29" s="15">
        <f>+R9/R5</f>
        <v>0.63033699150734868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2:77">
      <c r="B30" s="8" t="s">
        <v>48</v>
      </c>
      <c r="C30" s="15">
        <f t="shared" ref="C30:J30" si="25">+C14/C5</f>
        <v>0.17414931861884458</v>
      </c>
      <c r="D30" s="15">
        <f t="shared" si="25"/>
        <v>1</v>
      </c>
      <c r="E30" s="15" t="e">
        <f t="shared" si="25"/>
        <v>#DIV/0!</v>
      </c>
      <c r="F30" s="15" t="e">
        <f t="shared" si="25"/>
        <v>#DIV/0!</v>
      </c>
      <c r="G30" s="15">
        <f t="shared" si="25"/>
        <v>0.41968356127648165</v>
      </c>
      <c r="H30" s="15">
        <f t="shared" si="25"/>
        <v>1</v>
      </c>
      <c r="I30" s="15" t="e">
        <f t="shared" si="25"/>
        <v>#DIV/0!</v>
      </c>
      <c r="J30" s="15" t="e">
        <f t="shared" si="25"/>
        <v>#DIV/0!</v>
      </c>
      <c r="K30" s="11"/>
      <c r="L30" s="15" t="e">
        <f t="shared" ref="L30:Q30" si="26">+L14/L5</f>
        <v>#DIV/0!</v>
      </c>
      <c r="M30" s="15" t="e">
        <f t="shared" si="26"/>
        <v>#DIV/0!</v>
      </c>
      <c r="N30" s="15" t="e">
        <f t="shared" si="26"/>
        <v>#DIV/0!</v>
      </c>
      <c r="O30" s="15" t="e">
        <f t="shared" si="26"/>
        <v>#DIV/0!</v>
      </c>
      <c r="P30" s="15">
        <f t="shared" si="26"/>
        <v>0.42842514230641809</v>
      </c>
      <c r="Q30" s="15">
        <f t="shared" si="26"/>
        <v>0.45246935983695802</v>
      </c>
      <c r="R30" s="15">
        <f>+R14/R5</f>
        <v>0.26104238569822003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2:77">
      <c r="B31" s="8" t="s">
        <v>49</v>
      </c>
      <c r="C31" s="15">
        <f t="shared" ref="C31:J31" si="27">+C18/C17</f>
        <v>4.8815506101938265E-2</v>
      </c>
      <c r="D31" s="15">
        <f t="shared" si="27"/>
        <v>0</v>
      </c>
      <c r="E31" s="15" t="e">
        <f t="shared" si="27"/>
        <v>#DIV/0!</v>
      </c>
      <c r="F31" s="15" t="e">
        <f t="shared" si="27"/>
        <v>#DIV/0!</v>
      </c>
      <c r="G31" s="15">
        <f t="shared" si="27"/>
        <v>-2.3679417122040073E-3</v>
      </c>
      <c r="H31" s="15">
        <f t="shared" si="27"/>
        <v>0</v>
      </c>
      <c r="I31" s="15" t="e">
        <f t="shared" si="27"/>
        <v>#DIV/0!</v>
      </c>
      <c r="J31" s="15" t="e">
        <f t="shared" si="27"/>
        <v>#DIV/0!</v>
      </c>
      <c r="K31" s="11"/>
      <c r="L31" s="15" t="e">
        <f t="shared" ref="L31:Q31" si="28">+L18/L17</f>
        <v>#DIV/0!</v>
      </c>
      <c r="M31" s="15" t="e">
        <f t="shared" si="28"/>
        <v>#DIV/0!</v>
      </c>
      <c r="N31" s="15" t="e">
        <f t="shared" si="28"/>
        <v>#DIV/0!</v>
      </c>
      <c r="O31" s="15" t="e">
        <f t="shared" si="28"/>
        <v>#DIV/0!</v>
      </c>
      <c r="P31" s="15">
        <f t="shared" si="28"/>
        <v>7.5518738941611707E-2</v>
      </c>
      <c r="Q31" s="15">
        <f t="shared" si="28"/>
        <v>6.7231900377558454E-2</v>
      </c>
      <c r="R31" s="15">
        <f>+R18/R17</f>
        <v>0.37797498991528844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2:77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3:77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3:77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3:77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3:77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3:77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3:77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3:77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3:77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3:77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3:77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3:77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3:77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3:77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3:77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3:77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3:77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3:77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3:77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3:77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3:77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3:77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3:77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3:77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3:77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3:77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3:77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3:77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3:77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3:77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3:77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3:77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3:77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3:77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3:77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3:77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3:77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3:77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3:77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3:77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3:77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3:77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3:77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3:77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3:77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3:77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3:77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3:77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3:77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3:77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3:77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3:77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3:77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3:77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3:77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3:77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3:77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3:77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3:77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3:77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3:77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3:77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3:77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3:77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3:77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3:77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3:77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3:77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3:77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3:77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3:77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3:77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3:77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3:77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3:77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3:77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3:77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3:77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3:77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3:77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3:77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3:77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3:77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3:77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3:77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3:77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3:77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3:77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3:77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3:77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3:77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3:77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3:77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3:77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3:77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3:77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3:77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3:77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3:77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3:77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3:77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3:77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3:77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3:77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3:77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3:77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3:77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3:77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3:77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3:77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3:77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3:77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3:77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3:77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3:77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3:77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3:77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3:77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3:77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3:77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3:77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3:77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3:77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3:77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3:77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3:77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3:77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3:77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3:77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3:77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3:77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3:77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3:77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3:77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3:77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3:77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3:77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3:77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3:77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3:77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3:77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3:77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3:77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3:77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3:77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3:77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3:77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3:77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3:77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3:77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3:77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3:77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3:77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3:77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3:77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3:77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3:77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3:77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3:77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3:77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3:77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3:77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3:77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3:77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3:77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3:77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3:77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3:77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3:77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3:77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3:77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3:77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3:77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3:77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3:77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3:77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3:77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3:77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3:77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3:77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3:77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3:77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3:77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3:77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3:77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3:77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3:77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3:77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3:77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3:77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3:77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3:77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3:77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3:77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3:77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3:77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3:77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3:77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3:77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3:77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3:77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3:77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3:77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3:77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3:77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3:77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3:77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3:77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3:77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3:77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3:77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3:77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3:77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3:77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3:77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3:77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3:77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3:77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3:77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3:77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3:77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3:77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3:77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3:77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3:77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3:77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3:77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3:77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3:77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3:77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3:77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3:77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3:77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3:77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3:77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3:77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3:77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3:77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3:77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3:77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3:77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3:77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3:77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3:77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3:77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3:77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3:77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3:77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3:77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3:77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3:77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3:77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3:77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3:77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3:77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3:77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3:77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3:77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3:77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3:77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3:77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3:77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3:77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3:77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3:77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3:77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3:77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3:77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3:77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3:77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3:77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3:77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3:77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3:77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3:77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3:77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3:77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3:77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3:77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3:77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3:77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3:77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3:77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3:77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3:77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3:77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3:77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3:77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3:77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3:77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3:77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3:77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3:77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3:77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3:77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3:77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3:77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3:77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3:77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3:77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3:77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3:77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3:77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3:77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3:77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3:77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3:77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3:77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3:77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3:77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3:77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3:77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3:77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3:77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3:77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3:77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3:77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3:77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3:77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3:77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3:77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3:77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3:77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3:77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3:77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3:77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3:77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3:77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3:77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3:77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3:77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3:77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3:77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3:77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3:77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3:77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3:77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3:77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3:77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3:77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3:77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3:77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3:77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3:77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3:77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3:77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3:77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3:77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3:77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3:77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3:77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3:77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3:77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3:77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3:77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3:77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3:77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3:77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3:77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3:77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3:77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3:77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3:77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3:77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3:77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3:77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3:77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3:77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3:77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3:77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3:77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3:77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3:77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3:77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3:77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3:77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3:77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3:77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3:77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3:77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3:77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3:77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3:77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3:77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3:77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3:77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3:77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3:77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3:77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3:77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3:77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3:77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3:77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3:77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3:77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3:77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3:77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3:77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3:77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3:77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3:77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3:77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3:77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3:77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3:77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3:77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3:77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3:77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3:77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3:77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3:77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3:77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</sheetData>
  <hyperlinks>
    <hyperlink ref="A1" location="Main!A1" display="Main" xr:uid="{84AAFD7D-C4A5-43AB-BA0F-87A6F76EE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2024-10-01T09:07:13Z</dcterms:created>
  <dcterms:modified xsi:type="dcterms:W3CDTF">2025-09-02T11:53:07Z</dcterms:modified>
</cp:coreProperties>
</file>