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5CD35EC-32B6-4BCB-B17B-B47B3214A41E}" xr6:coauthVersionLast="47" xr6:coauthVersionMax="47" xr10:uidLastSave="{00000000-0000-0000-0000-000000000000}"/>
  <bookViews>
    <workbookView xWindow="-120" yWindow="-120" windowWidth="38640" windowHeight="21060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F43" i="2"/>
  <c r="E43" i="2"/>
  <c r="G43" i="2"/>
  <c r="H43" i="2"/>
  <c r="J43" i="2"/>
  <c r="I43" i="2"/>
  <c r="I16" i="2"/>
  <c r="J6" i="1"/>
  <c r="R42" i="2"/>
  <c r="R41" i="2"/>
  <c r="R40" i="2"/>
  <c r="R39" i="2"/>
  <c r="R16" i="2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6" i="2" s="1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P42" i="2"/>
  <c r="O42" i="2"/>
  <c r="N42" i="2"/>
  <c r="P41" i="2"/>
  <c r="O41" i="2"/>
  <c r="N41" i="2"/>
  <c r="M41" i="2"/>
  <c r="P40" i="2"/>
  <c r="O40" i="2"/>
  <c r="N40" i="2"/>
  <c r="M40" i="2"/>
  <c r="P39" i="2"/>
  <c r="O39" i="2"/>
  <c r="N39" i="2"/>
  <c r="M39" i="2"/>
  <c r="Q42" i="2"/>
  <c r="Q41" i="2"/>
  <c r="Q40" i="2"/>
  <c r="Q39" i="2"/>
  <c r="L6" i="2"/>
  <c r="L7" i="2" s="1"/>
  <c r="M16" i="2"/>
  <c r="M18" i="2" s="1"/>
  <c r="M26" i="2" s="1"/>
  <c r="M29" i="2" s="1"/>
  <c r="M31" i="2" s="1"/>
  <c r="M33" i="2" s="1"/>
  <c r="M35" i="2" s="1"/>
  <c r="L15" i="2"/>
  <c r="L16" i="2" s="1"/>
  <c r="L13" i="2"/>
  <c r="M42" i="2" s="1"/>
  <c r="M6" i="2"/>
  <c r="N6" i="2"/>
  <c r="N7" i="2" s="1"/>
  <c r="M7" i="2"/>
  <c r="Q7" i="2"/>
  <c r="P7" i="2"/>
  <c r="O7" i="2"/>
  <c r="O38" i="2" s="1"/>
  <c r="P16" i="2"/>
  <c r="P18" i="2" s="1"/>
  <c r="O16" i="2"/>
  <c r="O18" i="2" s="1"/>
  <c r="O26" i="2" s="1"/>
  <c r="O29" i="2" s="1"/>
  <c r="O31" i="2" s="1"/>
  <c r="O33" i="2" s="1"/>
  <c r="O35" i="2" s="1"/>
  <c r="N16" i="2"/>
  <c r="N8" i="2" s="1"/>
  <c r="Q16" i="2"/>
  <c r="Q18" i="2" s="1"/>
  <c r="J4" i="1"/>
  <c r="G16" i="2"/>
  <c r="G18" i="2" s="1"/>
  <c r="G26" i="2" s="1"/>
  <c r="G29" i="2" s="1"/>
  <c r="G31" i="2" s="1"/>
  <c r="G33" i="2" s="1"/>
  <c r="G35" i="2" s="1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G8" i="2" l="1"/>
  <c r="M43" i="2"/>
  <c r="O43" i="2"/>
  <c r="Q38" i="2"/>
  <c r="Q43" i="2"/>
  <c r="R18" i="2"/>
  <c r="R26" i="2" s="1"/>
  <c r="R29" i="2" s="1"/>
  <c r="R43" i="2"/>
  <c r="N18" i="2"/>
  <c r="N26" i="2" s="1"/>
  <c r="N45" i="2" s="1"/>
  <c r="N43" i="2"/>
  <c r="P38" i="2"/>
  <c r="P43" i="2"/>
  <c r="N38" i="2"/>
  <c r="O44" i="2"/>
  <c r="C8" i="2"/>
  <c r="D8" i="2"/>
  <c r="E8" i="2"/>
  <c r="J7" i="1"/>
  <c r="L18" i="2"/>
  <c r="L8" i="2"/>
  <c r="M8" i="2"/>
  <c r="O8" i="2"/>
  <c r="P8" i="2"/>
  <c r="R38" i="2"/>
  <c r="M38" i="2"/>
  <c r="O45" i="2"/>
  <c r="Q8" i="2"/>
  <c r="F18" i="2"/>
  <c r="F26" i="2" s="1"/>
  <c r="F29" i="2" s="1"/>
  <c r="F31" i="2" s="1"/>
  <c r="F33" i="2" s="1"/>
  <c r="F35" i="2" s="1"/>
  <c r="F8" i="2"/>
  <c r="H26" i="2"/>
  <c r="H29" i="2" s="1"/>
  <c r="H31" i="2" s="1"/>
  <c r="H33" i="2" s="1"/>
  <c r="H35" i="2" s="1"/>
  <c r="H8" i="2"/>
  <c r="Q44" i="2"/>
  <c r="Q26" i="2"/>
  <c r="P44" i="2"/>
  <c r="P26" i="2"/>
  <c r="M45" i="2"/>
  <c r="M46" i="2"/>
  <c r="N44" i="2"/>
  <c r="O46" i="2"/>
  <c r="M44" i="2"/>
  <c r="R46" i="2" l="1"/>
  <c r="R31" i="2"/>
  <c r="R33" i="2" s="1"/>
  <c r="R35" i="2" s="1"/>
  <c r="N29" i="2"/>
  <c r="R44" i="2"/>
  <c r="R45" i="2"/>
  <c r="L26" i="2"/>
  <c r="L44" i="2"/>
  <c r="N31" i="2"/>
  <c r="N33" i="2" s="1"/>
  <c r="N35" i="2" s="1"/>
  <c r="N46" i="2"/>
  <c r="P29" i="2"/>
  <c r="P45" i="2"/>
  <c r="Q45" i="2"/>
  <c r="Q29" i="2"/>
  <c r="L29" i="2" l="1"/>
  <c r="L45" i="2"/>
  <c r="Q31" i="2"/>
  <c r="Q33" i="2" s="1"/>
  <c r="Q35" i="2" s="1"/>
  <c r="Q46" i="2"/>
  <c r="P46" i="2"/>
  <c r="P31" i="2"/>
  <c r="P33" i="2" s="1"/>
  <c r="P35" i="2" s="1"/>
  <c r="L31" i="2" l="1"/>
  <c r="L33" i="2" s="1"/>
  <c r="L35" i="2" s="1"/>
  <c r="L46" i="2"/>
</calcChain>
</file>

<file path=xl/sharedStrings.xml><?xml version="1.0" encoding="utf-8"?>
<sst xmlns="http://schemas.openxmlformats.org/spreadsheetml/2006/main" count="73" uniqueCount="69">
  <si>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</si>
  <si>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</si>
  <si>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</si>
  <si>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</si>
  <si>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</si>
  <si>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</si>
  <si>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</si>
  <si>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</si>
  <si>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</si>
  <si>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</si>
  <si>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</si>
  <si>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</si>
  <si>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</si>
  <si>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</si>
  <si>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</si>
  <si>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</si>
  <si>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</si>
  <si>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</si>
  <si>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</si>
  <si>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</si>
  <si>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</si>
  <si>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</si>
  <si>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</si>
  <si>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</si>
  <si>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</si>
  <si>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</si>
  <si>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</si>
  <si>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</si>
  <si>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</si>
  <si>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</si>
  <si>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</si>
  <si>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</si>
  <si>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</si>
  <si>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</si>
  <si>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</si>
  <si>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</si>
  <si>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</si>
  <si>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</si>
  <si>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</si>
  <si>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</si>
  <si>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</si>
  <si>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</si>
  <si>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</si>
  <si>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</si>
  <si>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</si>
  <si>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</si>
  <si>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</si>
  <si>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</si>
  <si>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</si>
  <si>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</si>
  <si>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</si>
  <si>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</si>
  <si>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</si>
  <si>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</si>
  <si>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</si>
  <si>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</si>
  <si>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</si>
  <si>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</si>
  <si>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</si>
  <si>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</si>
  <si>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</si>
  <si>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</si>
  <si>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</si>
  <si>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Revenue Growth</t>
  </si>
  <si>
    <t>Notes</t>
  </si>
  <si>
    <t>CEO &amp; CD</t>
  </si>
  <si>
    <t>Q225</t>
  </si>
  <si>
    <t>H125</t>
  </si>
  <si>
    <t>H225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</si>
</sst>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9" fontId="1" fillId="0" borderId="0" xfId="2" applyFont="1"/>
    <xf numFmtId="9" fontId="4" fillId="0" borderId="0" xfId="2" applyFont="1"/>
    <xf numFmtId="0" fontId="6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31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11"/>
  <sheetViews>
    <sheetView tabSelected="1" zoomScale="200" zoomScaleNormal="200" workbookViewId="0">
      <selection activeCell="C2" sqref="C2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1" x14ac:dyDescent="0.2">
      <c r="A1" s="5" t="s">
        <v>52</v>
      </c>
    </row>
    <row r="2" spans="1:11" x14ac:dyDescent="0.2">
      <c r="A2" s="2" t="s">
        <v>0</v>
      </c>
      <c r="I2" s="2" t="s">
        <v>1</v>
      </c>
      <c r="J2" s="2">
        <v>108.4</v>
      </c>
    </row>
    <row r="3" spans="1:11" x14ac:dyDescent="0.2">
      <c r="I3" s="2" t="s">
        <v>2</v>
      </c>
      <c r="J3" s="8">
        <v>67.993675999999994</v>
      </c>
      <c r="K3" s="3" t="s">
        <v>66</v>
      </c>
    </row>
    <row r="4" spans="1:11" x14ac:dyDescent="0.2">
      <c r="B4" s="2" t="s">
        <v>53</v>
      </c>
      <c r="I4" s="2" t="s">
        <v>3</v>
      </c>
      <c r="J4" s="8">
        <f>+J2*J3</f>
        <v>7370.5144783999995</v>
      </c>
    </row>
    <row r="5" spans="1:11" x14ac:dyDescent="0.2">
      <c r="B5" s="1" t="s">
        <v>7</v>
      </c>
      <c r="I5" s="2" t="s">
        <v>4</v>
      </c>
      <c r="J5" s="8">
        <v>182.05</v>
      </c>
      <c r="K5" s="3" t="s">
        <v>66</v>
      </c>
    </row>
    <row r="6" spans="1:11" x14ac:dyDescent="0.2">
      <c r="I6" s="2" t="s">
        <v>5</v>
      </c>
      <c r="J6" s="8">
        <f>3.72+1.244+124.676+155.192</f>
        <v>284.83199999999999</v>
      </c>
      <c r="K6" s="3" t="s">
        <v>66</v>
      </c>
    </row>
    <row r="7" spans="1:11" x14ac:dyDescent="0.2">
      <c r="I7" s="2" t="s">
        <v>6</v>
      </c>
      <c r="J7" s="8">
        <f>+J4+J6-J5</f>
        <v>7473.2964783999996</v>
      </c>
    </row>
    <row r="9" spans="1:11" x14ac:dyDescent="0.2">
      <c r="I9" s="2" t="s">
        <v>65</v>
      </c>
      <c r="J9" s="2" t="s">
        <v>52</v>
      </c>
    </row>
    <row r="11" spans="1:11" x14ac:dyDescent="0.2">
      <c r="B11" s="12" t="s">
        <v>64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M2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2.75" x14ac:dyDescent="0.2"/>
  <cols>
    <col min="1" max="1" width="5.42578125" style="2" bestFit="1" customWidth="1"/>
    <col min="2" max="2" width="27.140625" style="2" customWidth="1"/>
    <col min="3" max="16384" width="9.140625" style="2"/>
  </cols>
  <sheetData>
    <row r="1" spans="1:65" x14ac:dyDescent="0.2">
      <c r="A1" s="1" t="s">
        <v>8</v>
      </c>
    </row>
    <row r="2" spans="1:6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67</v>
      </c>
      <c r="J2" s="3" t="s">
        <v>68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65" x14ac:dyDescent="0.2">
      <c r="B3" s="2" t="s">
        <v>22</v>
      </c>
      <c r="C3" s="4"/>
      <c r="D3" s="4"/>
      <c r="E3" s="4"/>
      <c r="F3" s="4">
        <f>+Q3</f>
        <v>13</v>
      </c>
      <c r="G3" s="4">
        <v>13</v>
      </c>
      <c r="H3" s="4">
        <f>+R3</f>
        <v>0</v>
      </c>
      <c r="I3" s="4"/>
      <c r="J3" s="4"/>
      <c r="K3" s="4"/>
      <c r="L3" s="4">
        <v>15</v>
      </c>
      <c r="M3" s="4">
        <v>14</v>
      </c>
      <c r="N3" s="4">
        <v>14</v>
      </c>
      <c r="O3" s="4">
        <v>14</v>
      </c>
      <c r="P3" s="4">
        <v>14</v>
      </c>
      <c r="Q3" s="4">
        <v>13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5" x14ac:dyDescent="0.2">
      <c r="B4" s="2" t="s">
        <v>23</v>
      </c>
      <c r="C4" s="4"/>
      <c r="D4" s="4"/>
      <c r="E4" s="4"/>
      <c r="F4" s="4">
        <f t="shared" ref="F4:F6" si="0">+Q4</f>
        <v>46</v>
      </c>
      <c r="G4" s="4">
        <v>46</v>
      </c>
      <c r="H4" s="4">
        <f t="shared" ref="H4:H6" si="1">+R4</f>
        <v>0</v>
      </c>
      <c r="I4" s="4"/>
      <c r="J4" s="4"/>
      <c r="K4" s="4"/>
      <c r="L4" s="4">
        <v>46</v>
      </c>
      <c r="M4" s="4">
        <v>48</v>
      </c>
      <c r="N4" s="4">
        <v>49</v>
      </c>
      <c r="O4" s="4">
        <v>46</v>
      </c>
      <c r="P4" s="4">
        <v>45</v>
      </c>
      <c r="Q4" s="4">
        <v>46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5" x14ac:dyDescent="0.2">
      <c r="B5" s="2" t="s">
        <v>24</v>
      </c>
      <c r="C5" s="4"/>
      <c r="D5" s="4"/>
      <c r="E5" s="4"/>
      <c r="F5" s="4">
        <f t="shared" si="0"/>
        <v>35</v>
      </c>
      <c r="G5" s="4">
        <v>36</v>
      </c>
      <c r="H5" s="4">
        <f t="shared" si="1"/>
        <v>0</v>
      </c>
      <c r="I5" s="4"/>
      <c r="J5" s="4"/>
      <c r="K5" s="4"/>
      <c r="L5" s="4">
        <v>26</v>
      </c>
      <c r="M5" s="4">
        <v>31</v>
      </c>
      <c r="N5" s="4">
        <v>32</v>
      </c>
      <c r="O5" s="4">
        <v>36</v>
      </c>
      <c r="P5" s="4">
        <v>38</v>
      </c>
      <c r="Q5" s="4">
        <v>35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5" x14ac:dyDescent="0.2">
      <c r="B6" s="2" t="s">
        <v>25</v>
      </c>
      <c r="C6" s="4"/>
      <c r="D6" s="4"/>
      <c r="E6" s="4"/>
      <c r="F6" s="4">
        <f t="shared" si="0"/>
        <v>58</v>
      </c>
      <c r="G6" s="4">
        <v>58</v>
      </c>
      <c r="H6" s="4">
        <f t="shared" si="1"/>
        <v>0</v>
      </c>
      <c r="I6" s="4"/>
      <c r="J6" s="4"/>
      <c r="K6" s="4"/>
      <c r="L6" s="4">
        <f>22+18</f>
        <v>40</v>
      </c>
      <c r="M6" s="4">
        <f>24+19</f>
        <v>43</v>
      </c>
      <c r="N6" s="4">
        <f>24+19</f>
        <v>43</v>
      </c>
      <c r="O6" s="4">
        <v>48</v>
      </c>
      <c r="P6" s="4">
        <v>52</v>
      </c>
      <c r="Q6" s="4">
        <v>58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5" x14ac:dyDescent="0.2">
      <c r="B7" s="5" t="s">
        <v>26</v>
      </c>
      <c r="C7" s="6">
        <f t="shared" ref="C7:F7" si="2">+SUM(C3:C6)</f>
        <v>0</v>
      </c>
      <c r="D7" s="6">
        <f t="shared" si="2"/>
        <v>0</v>
      </c>
      <c r="E7" s="6">
        <f t="shared" si="2"/>
        <v>0</v>
      </c>
      <c r="F7" s="6">
        <f t="shared" si="2"/>
        <v>152</v>
      </c>
      <c r="G7" s="6">
        <f>+SUM(G3:G6)</f>
        <v>153</v>
      </c>
      <c r="H7" s="6">
        <f>+SUM(H3:H6)</f>
        <v>0</v>
      </c>
      <c r="I7" s="6"/>
      <c r="J7" s="6"/>
      <c r="K7" s="6"/>
      <c r="L7" s="6">
        <f t="shared" ref="L7:Q7" si="3">+SUM(L3:L6)</f>
        <v>127</v>
      </c>
      <c r="M7" s="6">
        <f t="shared" si="3"/>
        <v>136</v>
      </c>
      <c r="N7" s="6">
        <f t="shared" si="3"/>
        <v>138</v>
      </c>
      <c r="O7" s="6">
        <f t="shared" si="3"/>
        <v>144</v>
      </c>
      <c r="P7" s="6">
        <f t="shared" si="3"/>
        <v>149</v>
      </c>
      <c r="Q7" s="6">
        <f t="shared" si="3"/>
        <v>152</v>
      </c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2">
      <c r="B8" s="2" t="s">
        <v>62</v>
      </c>
      <c r="C8" s="7" t="e">
        <f t="shared" ref="C8" si="4">+C16/C7</f>
        <v>#DIV/0!</v>
      </c>
      <c r="D8" s="7" t="e">
        <f t="shared" ref="D8" si="5">+D16/D7</f>
        <v>#DIV/0!</v>
      </c>
      <c r="E8" s="7" t="e">
        <f t="shared" ref="E8" si="6">+E16/E7</f>
        <v>#DIV/0!</v>
      </c>
      <c r="F8" s="7">
        <f t="shared" ref="F8" si="7">+F16/F7</f>
        <v>3.9176184210526315</v>
      </c>
      <c r="G8" s="7">
        <f t="shared" ref="G8" si="8">+G16/G7</f>
        <v>4.0566143790849676</v>
      </c>
      <c r="H8" s="7" t="e">
        <f t="shared" ref="H8" si="9">+H16/H7</f>
        <v>#DIV/0!</v>
      </c>
      <c r="I8" s="7"/>
      <c r="J8" s="7"/>
      <c r="K8" s="6"/>
      <c r="L8" s="7">
        <f t="shared" ref="L8:P8" si="10">+L16/L7</f>
        <v>4.3542992125984252</v>
      </c>
      <c r="M8" s="7">
        <f t="shared" si="10"/>
        <v>4.4688308823529406</v>
      </c>
      <c r="N8" s="7">
        <f t="shared" si="10"/>
        <v>3.9421231884057972</v>
      </c>
      <c r="O8" s="7">
        <f t="shared" si="10"/>
        <v>4.9456875000000009</v>
      </c>
      <c r="P8" s="7">
        <f t="shared" si="10"/>
        <v>6.1725369127516787</v>
      </c>
      <c r="Q8" s="7">
        <f>+Q16/Q7</f>
        <v>7.4961842105263159</v>
      </c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5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5" x14ac:dyDescent="0.2">
      <c r="B10" s="2" t="s">
        <v>27</v>
      </c>
      <c r="C10" s="8"/>
      <c r="D10" s="8"/>
      <c r="E10" s="8">
        <v>141.881</v>
      </c>
      <c r="F10" s="8">
        <f>+Q10-E10</f>
        <v>157.499</v>
      </c>
      <c r="G10" s="8">
        <v>152.959</v>
      </c>
      <c r="H10" s="8"/>
      <c r="I10" s="8">
        <v>243.148</v>
      </c>
      <c r="J10" s="8"/>
      <c r="K10" s="8"/>
      <c r="L10" s="8">
        <v>163.70699999999999</v>
      </c>
      <c r="M10" s="8">
        <v>176.9</v>
      </c>
      <c r="N10" s="8">
        <v>173.078</v>
      </c>
      <c r="O10" s="8">
        <v>219.15</v>
      </c>
      <c r="P10" s="8">
        <v>263.81400000000002</v>
      </c>
      <c r="Q10" s="8">
        <v>299.38</v>
      </c>
      <c r="R10" s="8">
        <v>315.666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spans="1:65" x14ac:dyDescent="0.2">
      <c r="B11" s="2" t="s">
        <v>28</v>
      </c>
      <c r="C11" s="8"/>
      <c r="D11" s="8"/>
      <c r="E11" s="8">
        <v>60.887999999999998</v>
      </c>
      <c r="F11" s="8">
        <f t="shared" ref="F11:F32" si="11">+Q11-E11</f>
        <v>67.963999999999999</v>
      </c>
      <c r="G11" s="8">
        <v>68.093000000000004</v>
      </c>
      <c r="H11" s="8"/>
      <c r="I11" s="8"/>
      <c r="J11" s="8"/>
      <c r="K11" s="8"/>
      <c r="L11" s="8">
        <v>88.22</v>
      </c>
      <c r="M11" s="8">
        <v>89.72</v>
      </c>
      <c r="N11" s="8">
        <v>68.322999999999993</v>
      </c>
      <c r="O11" s="8">
        <v>84.222999999999999</v>
      </c>
      <c r="P11" s="8">
        <v>102.753</v>
      </c>
      <c r="Q11" s="8">
        <v>128.852</v>
      </c>
      <c r="R11" s="8">
        <v>140.92099999999999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">
      <c r="B12" s="2" t="s">
        <v>29</v>
      </c>
      <c r="C12" s="8"/>
      <c r="D12" s="8"/>
      <c r="E12" s="8">
        <v>189.00700000000001</v>
      </c>
      <c r="F12" s="8">
        <f t="shared" si="11"/>
        <v>215.44599999999997</v>
      </c>
      <c r="G12" s="8">
        <v>225.61600000000001</v>
      </c>
      <c r="H12" s="8"/>
      <c r="I12" s="8">
        <v>245.23699999999999</v>
      </c>
      <c r="J12" s="8"/>
      <c r="K12" s="8"/>
      <c r="L12" s="8">
        <v>187.23599999999999</v>
      </c>
      <c r="M12" s="8">
        <v>205.768</v>
      </c>
      <c r="N12" s="8">
        <v>174.24199999999999</v>
      </c>
      <c r="O12" s="8">
        <v>238.238</v>
      </c>
      <c r="P12" s="8">
        <v>334.69299999999998</v>
      </c>
      <c r="Q12" s="8">
        <v>404.45299999999997</v>
      </c>
      <c r="R12" s="8">
        <v>476.55900000000003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2">
      <c r="B13" s="2" t="s">
        <v>30</v>
      </c>
      <c r="C13" s="8"/>
      <c r="D13" s="8"/>
      <c r="E13" s="8">
        <v>152.166</v>
      </c>
      <c r="F13" s="8">
        <f t="shared" si="11"/>
        <v>154.56900000000002</v>
      </c>
      <c r="G13" s="8">
        <v>173.994</v>
      </c>
      <c r="H13" s="8"/>
      <c r="I13" s="8">
        <v>195.66200000000001</v>
      </c>
      <c r="J13" s="8"/>
      <c r="K13" s="8"/>
      <c r="L13" s="8">
        <f>54.887+58.946</f>
        <v>113.833</v>
      </c>
      <c r="M13" s="8">
        <v>135.37299999999999</v>
      </c>
      <c r="N13" s="8">
        <v>128.37</v>
      </c>
      <c r="O13" s="8">
        <v>170.56800000000001</v>
      </c>
      <c r="P13" s="8">
        <v>218.44800000000001</v>
      </c>
      <c r="Q13" s="8">
        <v>306.73500000000001</v>
      </c>
      <c r="R13" s="8">
        <v>345.39400000000001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2">
      <c r="B14" s="2" t="s">
        <v>31</v>
      </c>
      <c r="C14" s="8"/>
      <c r="D14" s="8"/>
      <c r="E14" s="8">
        <v>344.64800000000002</v>
      </c>
      <c r="F14" s="8">
        <f t="shared" si="11"/>
        <v>402.16800000000001</v>
      </c>
      <c r="G14" s="8">
        <v>395.18400000000003</v>
      </c>
      <c r="H14" s="8"/>
      <c r="I14" s="8">
        <v>435.80599999999998</v>
      </c>
      <c r="J14" s="8"/>
      <c r="K14" s="8"/>
      <c r="L14" s="8">
        <v>296.26499999999999</v>
      </c>
      <c r="M14" s="8">
        <v>339.435</v>
      </c>
      <c r="N14" s="8">
        <v>268.77300000000002</v>
      </c>
      <c r="O14" s="8">
        <v>419.81700000000001</v>
      </c>
      <c r="P14" s="8">
        <v>573.32000000000005</v>
      </c>
      <c r="Q14" s="8">
        <v>746.81600000000003</v>
      </c>
      <c r="R14" s="8">
        <v>851.24300000000005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">
      <c r="B15" s="2" t="s">
        <v>32</v>
      </c>
      <c r="C15" s="8"/>
      <c r="D15" s="8"/>
      <c r="E15" s="8">
        <v>199.29400000000001</v>
      </c>
      <c r="F15" s="8">
        <f t="shared" si="11"/>
        <v>193.30999999999997</v>
      </c>
      <c r="G15" s="8">
        <v>225.47800000000001</v>
      </c>
      <c r="H15" s="8"/>
      <c r="I15" s="8">
        <v>248.24100000000001</v>
      </c>
      <c r="J15" s="8"/>
      <c r="K15" s="8"/>
      <c r="L15" s="8">
        <f>30.205+226.526</f>
        <v>256.73099999999999</v>
      </c>
      <c r="M15" s="8">
        <v>268.32600000000002</v>
      </c>
      <c r="N15" s="8">
        <v>275.24</v>
      </c>
      <c r="O15" s="8">
        <v>292.36200000000002</v>
      </c>
      <c r="P15" s="8">
        <v>346.38799999999998</v>
      </c>
      <c r="Q15" s="8">
        <v>392.60399999999998</v>
      </c>
      <c r="R15" s="8">
        <v>427.29700000000003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">
      <c r="B16" s="5" t="s">
        <v>33</v>
      </c>
      <c r="C16" s="9">
        <f t="shared" ref="C16:D16" si="12">+C14+C15</f>
        <v>0</v>
      </c>
      <c r="D16" s="9">
        <f t="shared" si="12"/>
        <v>0</v>
      </c>
      <c r="E16" s="9">
        <f>+E14+E15</f>
        <v>543.94200000000001</v>
      </c>
      <c r="F16" s="9">
        <f t="shared" ref="F16:G16" si="13">+F14+F15</f>
        <v>595.47799999999995</v>
      </c>
      <c r="G16" s="9">
        <f t="shared" si="13"/>
        <v>620.66200000000003</v>
      </c>
      <c r="H16" s="9"/>
      <c r="I16" s="9">
        <f t="shared" ref="I16" si="14">+I14+I15</f>
        <v>684.04700000000003</v>
      </c>
      <c r="J16" s="9"/>
      <c r="K16" s="8"/>
      <c r="L16" s="9">
        <f t="shared" ref="L16:P16" si="15">+L14+L15</f>
        <v>552.99599999999998</v>
      </c>
      <c r="M16" s="9">
        <f t="shared" si="15"/>
        <v>607.76099999999997</v>
      </c>
      <c r="N16" s="9">
        <f t="shared" si="15"/>
        <v>544.01300000000003</v>
      </c>
      <c r="O16" s="9">
        <f t="shared" si="15"/>
        <v>712.17900000000009</v>
      </c>
      <c r="P16" s="9">
        <f t="shared" si="15"/>
        <v>919.70800000000008</v>
      </c>
      <c r="Q16" s="9">
        <f>+Q14+Q15</f>
        <v>1139.42</v>
      </c>
      <c r="R16" s="9">
        <f>+R14+R15</f>
        <v>1278.54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2:65" x14ac:dyDescent="0.2">
      <c r="B17" s="2" t="s">
        <v>34</v>
      </c>
      <c r="C17" s="8"/>
      <c r="D17" s="8"/>
      <c r="E17" s="8">
        <v>54</v>
      </c>
      <c r="F17" s="8">
        <f t="shared" si="11"/>
        <v>60.343000000000004</v>
      </c>
      <c r="G17" s="8">
        <v>39.276000000000003</v>
      </c>
      <c r="H17" s="8"/>
      <c r="I17" s="8"/>
      <c r="J17" s="8"/>
      <c r="K17" s="8"/>
      <c r="L17" s="8">
        <v>88.055999999999997</v>
      </c>
      <c r="M17" s="8">
        <v>72.278999999999996</v>
      </c>
      <c r="N17" s="8">
        <v>53.725000000000001</v>
      </c>
      <c r="O17" s="8">
        <v>113.61</v>
      </c>
      <c r="P17" s="8">
        <v>95.537000000000006</v>
      </c>
      <c r="Q17" s="8">
        <v>114.343</v>
      </c>
      <c r="R17" s="8">
        <v>101.8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2:65" x14ac:dyDescent="0.2">
      <c r="B18" s="2" t="s">
        <v>35</v>
      </c>
      <c r="C18" s="8">
        <f t="shared" ref="C18:F18" si="16">+C16-C17</f>
        <v>0</v>
      </c>
      <c r="D18" s="8">
        <f t="shared" si="16"/>
        <v>0</v>
      </c>
      <c r="E18" s="8">
        <f t="shared" si="16"/>
        <v>489.94200000000001</v>
      </c>
      <c r="F18" s="8">
        <f t="shared" si="16"/>
        <v>535.13499999999999</v>
      </c>
      <c r="G18" s="8">
        <f>+G16-G17</f>
        <v>581.38600000000008</v>
      </c>
      <c r="H18" s="8"/>
      <c r="I18" s="8"/>
      <c r="J18" s="8"/>
      <c r="K18" s="8"/>
      <c r="L18" s="8">
        <f t="shared" ref="L18:O18" si="17">+L16-L17</f>
        <v>464.94</v>
      </c>
      <c r="M18" s="8">
        <f t="shared" si="17"/>
        <v>535.48199999999997</v>
      </c>
      <c r="N18" s="8">
        <f t="shared" si="17"/>
        <v>490.28800000000001</v>
      </c>
      <c r="O18" s="8">
        <f t="shared" si="17"/>
        <v>598.56900000000007</v>
      </c>
      <c r="P18" s="8">
        <f>+P16-P17</f>
        <v>824.17100000000005</v>
      </c>
      <c r="Q18" s="8">
        <f>+Q16-Q17</f>
        <v>1025.077</v>
      </c>
      <c r="R18" s="8">
        <f>+R16-R17</f>
        <v>1176.74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2:65" x14ac:dyDescent="0.2">
      <c r="B19" s="2" t="s">
        <v>36</v>
      </c>
      <c r="C19" s="8"/>
      <c r="D19" s="8"/>
      <c r="E19" s="8">
        <v>227.84</v>
      </c>
      <c r="F19" s="8">
        <f t="shared" si="11"/>
        <v>247.929</v>
      </c>
      <c r="G19" s="8">
        <v>281.505</v>
      </c>
      <c r="H19" s="8"/>
      <c r="I19" s="8"/>
      <c r="J19" s="8"/>
      <c r="K19" s="8"/>
      <c r="L19" s="8">
        <v>268.32799999999997</v>
      </c>
      <c r="M19" s="8">
        <v>248.06700000000001</v>
      </c>
      <c r="N19" s="8">
        <v>243.29599999999999</v>
      </c>
      <c r="O19" s="8">
        <v>271.084</v>
      </c>
      <c r="P19" s="8">
        <v>372.22399999999999</v>
      </c>
      <c r="Q19" s="8">
        <v>475.76900000000001</v>
      </c>
      <c r="R19" s="8">
        <v>560.36099999999999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2:65" x14ac:dyDescent="0.2">
      <c r="B20" s="2" t="s">
        <v>37</v>
      </c>
      <c r="C20" s="8"/>
      <c r="D20" s="8"/>
      <c r="E20" s="8">
        <v>93.332999999999998</v>
      </c>
      <c r="F20" s="8">
        <f t="shared" si="11"/>
        <v>101.636</v>
      </c>
      <c r="G20" s="8">
        <v>113.197</v>
      </c>
      <c r="H20" s="8"/>
      <c r="I20" s="8"/>
      <c r="J20" s="8"/>
      <c r="K20" s="8"/>
      <c r="L20" s="8">
        <v>98.328999999999994</v>
      </c>
      <c r="M20" s="8">
        <v>112.199</v>
      </c>
      <c r="N20" s="8">
        <v>119.569</v>
      </c>
      <c r="O20" s="8">
        <v>132.94800000000001</v>
      </c>
      <c r="P20" s="8">
        <v>164.71299999999999</v>
      </c>
      <c r="Q20" s="8">
        <v>194.96899999999999</v>
      </c>
      <c r="R20" s="8">
        <v>233.49199999999999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2:65" x14ac:dyDescent="0.2">
      <c r="B21" s="2" t="s">
        <v>38</v>
      </c>
      <c r="C21" s="8"/>
      <c r="D21" s="8"/>
      <c r="E21" s="8">
        <v>13.581</v>
      </c>
      <c r="F21" s="8">
        <f t="shared" si="11"/>
        <v>7.9879999999999995</v>
      </c>
      <c r="G21" s="8">
        <v>10.613</v>
      </c>
      <c r="H21" s="8"/>
      <c r="I21" s="8"/>
      <c r="J21" s="8"/>
      <c r="K21" s="8"/>
      <c r="L21" s="8">
        <v>5.9160000000000004</v>
      </c>
      <c r="M21" s="8">
        <v>7.53</v>
      </c>
      <c r="N21" s="8">
        <v>8.9019999999999992</v>
      </c>
      <c r="O21" s="8">
        <v>9.8130000000000006</v>
      </c>
      <c r="P21" s="8">
        <v>16.491</v>
      </c>
      <c r="Q21" s="8">
        <v>21.568999999999999</v>
      </c>
      <c r="R21" s="8">
        <v>21.079000000000001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2:65" x14ac:dyDescent="0.2">
      <c r="B22" s="2" t="s">
        <v>39</v>
      </c>
      <c r="C22" s="8"/>
      <c r="D22" s="8"/>
      <c r="E22" s="8">
        <v>0.98299999999999998</v>
      </c>
      <c r="F22" s="8">
        <f t="shared" si="11"/>
        <v>1.3860000000000001</v>
      </c>
      <c r="G22" s="8">
        <v>1.7669999999999999</v>
      </c>
      <c r="H22" s="8"/>
      <c r="I22" s="8"/>
      <c r="J22" s="8"/>
      <c r="K22" s="8"/>
      <c r="L22" s="8">
        <v>1.448</v>
      </c>
      <c r="M22" s="8">
        <v>0.82599999999999996</v>
      </c>
      <c r="N22" s="8">
        <v>2.7719999999999998</v>
      </c>
      <c r="O22" s="8">
        <v>10.054</v>
      </c>
      <c r="P22" s="8">
        <v>1.9470000000000001</v>
      </c>
      <c r="Q22" s="8">
        <v>2.3690000000000002</v>
      </c>
      <c r="R22" s="8">
        <v>3.2709999999999999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2:65" x14ac:dyDescent="0.2">
      <c r="B23" s="2" t="s">
        <v>40</v>
      </c>
      <c r="C23" s="8"/>
      <c r="D23" s="8"/>
      <c r="E23" s="8">
        <v>0.76200000000000001</v>
      </c>
      <c r="F23" s="8">
        <f t="shared" si="11"/>
        <v>1.67</v>
      </c>
      <c r="G23" s="8">
        <v>0.78900000000000003</v>
      </c>
      <c r="H23" s="8"/>
      <c r="I23" s="8"/>
      <c r="J23" s="8"/>
      <c r="K23" s="8"/>
      <c r="L23" s="8">
        <v>2.4700000000000002</v>
      </c>
      <c r="M23" s="8">
        <v>2.3820000000000001</v>
      </c>
      <c r="N23" s="8">
        <v>3.258</v>
      </c>
      <c r="O23" s="8">
        <v>3.4449999999999998</v>
      </c>
      <c r="P23" s="8">
        <v>2.153</v>
      </c>
      <c r="Q23" s="8">
        <v>2.4319999999999999</v>
      </c>
      <c r="R23" s="8">
        <v>2.4169999999999998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2:65" x14ac:dyDescent="0.2">
      <c r="B24" s="2" t="s">
        <v>41</v>
      </c>
      <c r="C24" s="8"/>
      <c r="D24" s="8"/>
      <c r="E24" s="8">
        <v>67.114999999999995</v>
      </c>
      <c r="F24" s="8">
        <f t="shared" si="11"/>
        <v>71.73</v>
      </c>
      <c r="G24" s="8">
        <v>73.167000000000002</v>
      </c>
      <c r="H24" s="8"/>
      <c r="I24" s="8"/>
      <c r="J24" s="8"/>
      <c r="K24" s="8"/>
      <c r="L24" s="8">
        <v>25.605</v>
      </c>
      <c r="M24" s="8">
        <v>86.25</v>
      </c>
      <c r="N24" s="8">
        <v>104.28400000000001</v>
      </c>
      <c r="O24" s="8">
        <v>116.27500000000001</v>
      </c>
      <c r="P24" s="8">
        <v>131.94499999999999</v>
      </c>
      <c r="Q24" s="8">
        <v>138.845</v>
      </c>
      <c r="R24" s="8">
        <v>153.00399999999999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2:65" x14ac:dyDescent="0.2">
      <c r="B25" s="2" t="s">
        <v>42</v>
      </c>
      <c r="C25" s="8"/>
      <c r="D25" s="8"/>
      <c r="E25" s="8">
        <v>2.125</v>
      </c>
      <c r="F25" s="8">
        <f t="shared" si="11"/>
        <v>9.1950000000000003</v>
      </c>
      <c r="G25" s="8">
        <v>0.873</v>
      </c>
      <c r="H25" s="8"/>
      <c r="I25" s="8"/>
      <c r="J25" s="8"/>
      <c r="K25" s="8"/>
      <c r="L25" s="8">
        <v>1.1419999999999999</v>
      </c>
      <c r="M25" s="8">
        <v>1.268</v>
      </c>
      <c r="N25" s="8">
        <v>35.085000000000001</v>
      </c>
      <c r="O25" s="8">
        <v>4.9119999999999999</v>
      </c>
      <c r="P25" s="8">
        <v>8.4860000000000007</v>
      </c>
      <c r="Q25" s="8">
        <v>11.32</v>
      </c>
      <c r="R25" s="8">
        <v>2.8210000000000002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2:65" x14ac:dyDescent="0.2">
      <c r="B26" s="2" t="s">
        <v>43</v>
      </c>
      <c r="C26" s="8">
        <f t="shared" ref="C26:F26" si="18">+C18-SUM(C19:C21)+C22+C23-C24-C25</f>
        <v>0</v>
      </c>
      <c r="D26" s="8">
        <f t="shared" si="18"/>
        <v>0</v>
      </c>
      <c r="E26" s="8">
        <f t="shared" si="18"/>
        <v>87.692999999999998</v>
      </c>
      <c r="F26" s="8">
        <f t="shared" si="18"/>
        <v>99.712999999999965</v>
      </c>
      <c r="G26" s="8">
        <f>+G18-SUM(G19:G21)+G22+G23-G24-G25</f>
        <v>104.58700000000006</v>
      </c>
      <c r="H26" s="8">
        <f t="shared" ref="H26:R26" si="19">+H18-SUM(H19:H21)+H22+H23-H24-H25</f>
        <v>0</v>
      </c>
      <c r="I26" s="8"/>
      <c r="J26" s="8"/>
      <c r="K26" s="8"/>
      <c r="L26" s="8">
        <f t="shared" si="19"/>
        <v>69.538000000000011</v>
      </c>
      <c r="M26" s="8">
        <f t="shared" si="19"/>
        <v>83.375999999999976</v>
      </c>
      <c r="N26" s="8">
        <f t="shared" si="19"/>
        <v>-14.817999999999991</v>
      </c>
      <c r="O26" s="8">
        <f t="shared" si="19"/>
        <v>77.03600000000003</v>
      </c>
      <c r="P26" s="8">
        <f t="shared" si="19"/>
        <v>134.41200000000009</v>
      </c>
      <c r="Q26" s="8">
        <f t="shared" si="19"/>
        <v>187.40600000000003</v>
      </c>
      <c r="R26" s="8">
        <f t="shared" si="19"/>
        <v>211.67100000000011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2:65" x14ac:dyDescent="0.2">
      <c r="B27" s="2" t="s">
        <v>44</v>
      </c>
      <c r="C27" s="8"/>
      <c r="D27" s="8"/>
      <c r="E27" s="8">
        <v>49.067</v>
      </c>
      <c r="F27" s="8">
        <f t="shared" si="11"/>
        <v>12.271000000000001</v>
      </c>
      <c r="G27" s="8">
        <v>28.606000000000002</v>
      </c>
      <c r="H27" s="8"/>
      <c r="I27" s="8"/>
      <c r="J27" s="8"/>
      <c r="K27" s="8"/>
      <c r="L27" s="8">
        <v>26.33</v>
      </c>
      <c r="M27" s="8">
        <v>41.401000000000003</v>
      </c>
      <c r="N27" s="8">
        <v>46.956000000000003</v>
      </c>
      <c r="O27" s="8">
        <v>34.908000000000001</v>
      </c>
      <c r="P27" s="8">
        <v>80.917000000000002</v>
      </c>
      <c r="Q27" s="8">
        <v>61.338000000000001</v>
      </c>
      <c r="R27" s="8">
        <v>67.558999999999997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2:65" x14ac:dyDescent="0.2">
      <c r="B28" s="2" t="s">
        <v>45</v>
      </c>
      <c r="C28" s="8"/>
      <c r="D28" s="8"/>
      <c r="E28" s="8">
        <v>46.637999999999998</v>
      </c>
      <c r="F28" s="8">
        <f t="shared" si="11"/>
        <v>0.63500000000000512</v>
      </c>
      <c r="G28" s="8">
        <v>19.265999999999998</v>
      </c>
      <c r="H28" s="8"/>
      <c r="I28" s="8"/>
      <c r="J28" s="8"/>
      <c r="K28" s="8"/>
      <c r="L28" s="8">
        <v>22.074000000000002</v>
      </c>
      <c r="M28" s="8">
        <v>27.201000000000001</v>
      </c>
      <c r="N28" s="8">
        <v>27.992000000000001</v>
      </c>
      <c r="O28" s="8">
        <v>21.898</v>
      </c>
      <c r="P28" s="8">
        <v>70.471999999999994</v>
      </c>
      <c r="Q28" s="8">
        <v>47.273000000000003</v>
      </c>
      <c r="R28" s="8">
        <v>35.625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2:65" x14ac:dyDescent="0.2">
      <c r="B29" s="2" t="s">
        <v>46</v>
      </c>
      <c r="C29" s="8">
        <f t="shared" ref="C29:F29" si="20">+C26-C27+C28</f>
        <v>0</v>
      </c>
      <c r="D29" s="8">
        <f t="shared" si="20"/>
        <v>0</v>
      </c>
      <c r="E29" s="8">
        <f t="shared" si="20"/>
        <v>85.263999999999996</v>
      </c>
      <c r="F29" s="8">
        <f t="shared" si="20"/>
        <v>88.07699999999997</v>
      </c>
      <c r="G29" s="8">
        <f>+G26-G27+G28</f>
        <v>95.247000000000043</v>
      </c>
      <c r="H29" s="8">
        <f t="shared" ref="H29" si="21">+H26-H27+H28</f>
        <v>0</v>
      </c>
      <c r="I29" s="8"/>
      <c r="J29" s="8"/>
      <c r="K29" s="8"/>
      <c r="L29" s="8">
        <f t="shared" ref="L29:P29" si="22">+L26-L27+L28</f>
        <v>65.282000000000011</v>
      </c>
      <c r="M29" s="8">
        <f t="shared" si="22"/>
        <v>69.175999999999974</v>
      </c>
      <c r="N29" s="8">
        <f t="shared" si="22"/>
        <v>-33.781999999999996</v>
      </c>
      <c r="O29" s="8">
        <f t="shared" si="22"/>
        <v>64.026000000000025</v>
      </c>
      <c r="P29" s="8">
        <f t="shared" si="22"/>
        <v>123.96700000000008</v>
      </c>
      <c r="Q29" s="8">
        <f>+Q26-Q27+Q28</f>
        <v>173.34100000000004</v>
      </c>
      <c r="R29" s="8">
        <f>+R26-R27+R28</f>
        <v>179.73700000000011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2:65" x14ac:dyDescent="0.2">
      <c r="B30" s="2" t="s">
        <v>48</v>
      </c>
      <c r="C30" s="8"/>
      <c r="D30" s="8"/>
      <c r="E30" s="8">
        <v>18.577000000000002</v>
      </c>
      <c r="F30" s="8">
        <f t="shared" si="11"/>
        <v>30.954999999999995</v>
      </c>
      <c r="G30" s="8">
        <v>29.17</v>
      </c>
      <c r="H30" s="8"/>
      <c r="I30" s="8"/>
      <c r="J30" s="8"/>
      <c r="K30" s="8"/>
      <c r="L30" s="8">
        <v>14.24</v>
      </c>
      <c r="M30" s="8">
        <v>16.093</v>
      </c>
      <c r="N30" s="8">
        <v>-1.7130000000000001</v>
      </c>
      <c r="O30" s="8">
        <v>7.7309999999999999</v>
      </c>
      <c r="P30" s="8">
        <v>36.762</v>
      </c>
      <c r="Q30" s="8">
        <v>49.531999999999996</v>
      </c>
      <c r="R30" s="8">
        <v>51.223999999999997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2:65" x14ac:dyDescent="0.2">
      <c r="B31" s="2" t="s">
        <v>47</v>
      </c>
      <c r="C31" s="8">
        <f t="shared" ref="C31:F31" si="23">+C29-C30</f>
        <v>0</v>
      </c>
      <c r="D31" s="8">
        <f t="shared" si="23"/>
        <v>0</v>
      </c>
      <c r="E31" s="8">
        <f t="shared" si="23"/>
        <v>66.686999999999998</v>
      </c>
      <c r="F31" s="8">
        <f t="shared" si="23"/>
        <v>57.121999999999971</v>
      </c>
      <c r="G31" s="8">
        <f>+G29-G30</f>
        <v>66.077000000000041</v>
      </c>
      <c r="H31" s="8">
        <f t="shared" ref="H31" si="24">+H29-H30</f>
        <v>0</v>
      </c>
      <c r="I31" s="8"/>
      <c r="J31" s="8"/>
      <c r="K31" s="8"/>
      <c r="L31" s="8">
        <f t="shared" ref="L31:P31" si="25">+L29-L30</f>
        <v>51.042000000000009</v>
      </c>
      <c r="M31" s="8">
        <f t="shared" si="25"/>
        <v>53.08299999999997</v>
      </c>
      <c r="N31" s="8">
        <f t="shared" si="25"/>
        <v>-32.068999999999996</v>
      </c>
      <c r="O31" s="8">
        <f t="shared" si="25"/>
        <v>56.295000000000023</v>
      </c>
      <c r="P31" s="8">
        <f t="shared" si="25"/>
        <v>87.205000000000084</v>
      </c>
      <c r="Q31" s="8">
        <f>+Q29-Q30</f>
        <v>123.80900000000004</v>
      </c>
      <c r="R31" s="8">
        <f>+R29-R30</f>
        <v>128.51300000000012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2:65" x14ac:dyDescent="0.2">
      <c r="B32" s="2" t="s">
        <v>49</v>
      </c>
      <c r="C32" s="8"/>
      <c r="D32" s="8"/>
      <c r="E32" s="8">
        <v>4.9050000000000002</v>
      </c>
      <c r="F32" s="8">
        <f t="shared" si="11"/>
        <v>4.2869999999999999</v>
      </c>
      <c r="G32" s="8">
        <v>5.1379999999999999</v>
      </c>
      <c r="H32" s="8"/>
      <c r="I32" s="8"/>
      <c r="J32" s="8"/>
      <c r="K32" s="8"/>
      <c r="L32" s="8">
        <v>0.35</v>
      </c>
      <c r="M32" s="8">
        <v>0.53</v>
      </c>
      <c r="N32" s="8">
        <v>1.147</v>
      </c>
      <c r="O32" s="8">
        <v>2.9729999999999999</v>
      </c>
      <c r="P32" s="8">
        <v>6.6059999999999999</v>
      </c>
      <c r="Q32" s="8">
        <v>9.1920000000000002</v>
      </c>
      <c r="R32" s="8">
        <v>9.0340000000000007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2:65" x14ac:dyDescent="0.2">
      <c r="B33" s="2" t="s">
        <v>50</v>
      </c>
      <c r="C33" s="8">
        <f t="shared" ref="C33:F33" si="26">+C31-C32</f>
        <v>0</v>
      </c>
      <c r="D33" s="8">
        <f t="shared" si="26"/>
        <v>0</v>
      </c>
      <c r="E33" s="8">
        <f t="shared" si="26"/>
        <v>61.781999999999996</v>
      </c>
      <c r="F33" s="8">
        <f t="shared" si="26"/>
        <v>52.834999999999972</v>
      </c>
      <c r="G33" s="8">
        <f>+G31-G32</f>
        <v>60.939000000000043</v>
      </c>
      <c r="H33" s="8">
        <f t="shared" ref="H33" si="27">+H31-H32</f>
        <v>0</v>
      </c>
      <c r="I33" s="8"/>
      <c r="J33" s="8"/>
      <c r="K33" s="8"/>
      <c r="L33" s="8">
        <f t="shared" ref="L33:O33" si="28">+L31-L32</f>
        <v>50.692000000000007</v>
      </c>
      <c r="M33" s="8">
        <f t="shared" si="28"/>
        <v>52.552999999999969</v>
      </c>
      <c r="N33" s="8">
        <f>+N31-N32</f>
        <v>-33.215999999999994</v>
      </c>
      <c r="O33" s="8">
        <f t="shared" si="28"/>
        <v>53.322000000000024</v>
      </c>
      <c r="P33" s="8">
        <f>+P31-P32</f>
        <v>80.599000000000089</v>
      </c>
      <c r="Q33" s="8">
        <f>+Q31-Q32</f>
        <v>114.61700000000005</v>
      </c>
      <c r="R33" s="8">
        <f>+R31-R32</f>
        <v>119.47900000000011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2:65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2:65" x14ac:dyDescent="0.2">
      <c r="B35" s="2" t="s">
        <v>51</v>
      </c>
      <c r="C35" s="7" t="e">
        <f t="shared" ref="C35:D35" si="29">+C33/C36</f>
        <v>#DIV/0!</v>
      </c>
      <c r="D35" s="7" t="e">
        <f t="shared" si="29"/>
        <v>#DIV/0!</v>
      </c>
      <c r="E35" s="7">
        <f>+E33/E36</f>
        <v>0.90879845229778977</v>
      </c>
      <c r="F35" s="7">
        <f t="shared" ref="F35:H35" si="30">+F33/F36</f>
        <v>0.77719022089206724</v>
      </c>
      <c r="G35" s="7">
        <f t="shared" si="30"/>
        <v>0.89703669208184811</v>
      </c>
      <c r="H35" s="7">
        <f t="shared" si="30"/>
        <v>0</v>
      </c>
      <c r="I35" s="7"/>
      <c r="J35" s="7"/>
      <c r="K35" s="8"/>
      <c r="L35" s="7">
        <f t="shared" ref="L35" si="31">+L33/L36</f>
        <v>0.74547058823529422</v>
      </c>
      <c r="M35" s="7">
        <f t="shared" ref="M35" si="32">+M33/M36</f>
        <v>0.77283823529411722</v>
      </c>
      <c r="N35" s="7">
        <f t="shared" ref="N35" si="33">+N33/N36</f>
        <v>-0.48847058823529405</v>
      </c>
      <c r="O35" s="7">
        <f t="shared" ref="O35" si="34">+O33/O36</f>
        <v>0.78414705882352975</v>
      </c>
      <c r="P35" s="7">
        <f t="shared" ref="P35" si="35">+P33/P36</f>
        <v>1.1852794117647072</v>
      </c>
      <c r="Q35" s="7">
        <f>+Q33/Q36</f>
        <v>1.6857645313595349</v>
      </c>
      <c r="R35" s="7">
        <f>+R33/R36</f>
        <v>1.7572738812070285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2:65" x14ac:dyDescent="0.2">
      <c r="B36" s="2" t="s">
        <v>2</v>
      </c>
      <c r="C36" s="8"/>
      <c r="D36" s="8"/>
      <c r="E36" s="8">
        <v>67.982069999999993</v>
      </c>
      <c r="F36" s="8">
        <v>67.982069999999993</v>
      </c>
      <c r="G36" s="8">
        <v>67.933676000000006</v>
      </c>
      <c r="H36" s="8">
        <v>67.933676000000006</v>
      </c>
      <c r="I36" s="8"/>
      <c r="J36" s="8"/>
      <c r="K36" s="8"/>
      <c r="L36" s="8">
        <v>68</v>
      </c>
      <c r="M36" s="8">
        <v>68</v>
      </c>
      <c r="N36" s="8">
        <v>68</v>
      </c>
      <c r="O36" s="8">
        <v>68</v>
      </c>
      <c r="P36" s="8">
        <v>68</v>
      </c>
      <c r="Q36" s="8">
        <v>67.991108999999994</v>
      </c>
      <c r="R36" s="8">
        <v>67.991108999999994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2:65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2:65" x14ac:dyDescent="0.2">
      <c r="B38" s="2" t="s">
        <v>54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10">
        <f t="shared" ref="M38:P38" si="36">+M7/L7-1</f>
        <v>7.0866141732283561E-2</v>
      </c>
      <c r="N38" s="10">
        <f t="shared" si="36"/>
        <v>1.4705882352941124E-2</v>
      </c>
      <c r="O38" s="10">
        <f t="shared" si="36"/>
        <v>4.3478260869565188E-2</v>
      </c>
      <c r="P38" s="10">
        <f t="shared" si="36"/>
        <v>3.4722222222222321E-2</v>
      </c>
      <c r="Q38" s="10">
        <f>+Q7/P7-1</f>
        <v>2.0134228187919545E-2</v>
      </c>
      <c r="R38" s="10">
        <f>+R7/Q7-1</f>
        <v>-1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2:65" x14ac:dyDescent="0.2">
      <c r="B39" s="2" t="s">
        <v>55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10">
        <f t="shared" ref="M39:P42" si="37">+M10/L10-1</f>
        <v>8.0589101260178264E-2</v>
      </c>
      <c r="N39" s="10">
        <f t="shared" si="37"/>
        <v>-2.1605426794799376E-2</v>
      </c>
      <c r="O39" s="10">
        <f t="shared" si="37"/>
        <v>0.26619212147124416</v>
      </c>
      <c r="P39" s="10">
        <f t="shared" si="37"/>
        <v>0.20380561259411367</v>
      </c>
      <c r="Q39" s="10">
        <f>+Q10/P10-1</f>
        <v>0.13481468003972474</v>
      </c>
      <c r="R39" s="10">
        <f>+R10/Q10-1</f>
        <v>5.4399091455675119E-2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2:65" x14ac:dyDescent="0.2">
      <c r="B40" s="2" t="s">
        <v>56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10">
        <f t="shared" si="37"/>
        <v>1.700294717751083E-2</v>
      </c>
      <c r="N40" s="10">
        <f t="shared" si="37"/>
        <v>-0.23848640213999117</v>
      </c>
      <c r="O40" s="10">
        <f t="shared" si="37"/>
        <v>0.2327181183496041</v>
      </c>
      <c r="P40" s="10">
        <f t="shared" si="37"/>
        <v>0.22001116084679961</v>
      </c>
      <c r="Q40" s="10">
        <f t="shared" ref="Q40:R42" si="38">+Q11/P11-1</f>
        <v>0.25399745019610132</v>
      </c>
      <c r="R40" s="10">
        <f t="shared" si="38"/>
        <v>9.3665600844379471E-2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2:65" x14ac:dyDescent="0.2">
      <c r="B41" s="2" t="s">
        <v>57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10">
        <f t="shared" si="37"/>
        <v>9.8976692516396403E-2</v>
      </c>
      <c r="N41" s="10">
        <f t="shared" si="37"/>
        <v>-0.15321138369425769</v>
      </c>
      <c r="O41" s="10">
        <f t="shared" si="37"/>
        <v>0.36728228555686915</v>
      </c>
      <c r="P41" s="10">
        <f t="shared" si="37"/>
        <v>0.4048682410026947</v>
      </c>
      <c r="Q41" s="10">
        <f t="shared" si="38"/>
        <v>0.20842981478548994</v>
      </c>
      <c r="R41" s="10">
        <f t="shared" si="38"/>
        <v>0.17828029462014139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2:65" x14ac:dyDescent="0.2">
      <c r="B42" s="2" t="s">
        <v>58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10">
        <f t="shared" si="37"/>
        <v>0.18922456581132008</v>
      </c>
      <c r="N42" s="10">
        <f t="shared" si="37"/>
        <v>-5.1731142842368794E-2</v>
      </c>
      <c r="O42" s="10">
        <f t="shared" si="37"/>
        <v>0.32872166394017288</v>
      </c>
      <c r="P42" s="10">
        <f t="shared" si="37"/>
        <v>0.2807091599831153</v>
      </c>
      <c r="Q42" s="10">
        <f t="shared" si="38"/>
        <v>0.40415568007031433</v>
      </c>
      <c r="R42" s="10">
        <f t="shared" si="38"/>
        <v>0.12603387288701962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2:65" x14ac:dyDescent="0.2">
      <c r="B43" s="5" t="s">
        <v>63</v>
      </c>
      <c r="C43" s="9"/>
      <c r="D43" s="9"/>
      <c r="E43" s="11" t="e">
        <f t="shared" ref="E43" si="39">+E16/C16-1</f>
        <v>#DIV/0!</v>
      </c>
      <c r="F43" s="11" t="e">
        <f t="shared" ref="F43" si="40">+F16/D16-1</f>
        <v>#DIV/0!</v>
      </c>
      <c r="G43" s="11">
        <f t="shared" ref="G43:H43" si="41">+G16/E16-1</f>
        <v>0.1410444495920522</v>
      </c>
      <c r="H43" s="11">
        <f t="shared" si="41"/>
        <v>-1</v>
      </c>
      <c r="I43" s="11">
        <f>+I16/G16-1</f>
        <v>0.10212482800622569</v>
      </c>
      <c r="J43" s="11" t="e">
        <f t="shared" ref="J43" si="42">+J16/H16-1</f>
        <v>#DIV/0!</v>
      </c>
      <c r="K43" s="9"/>
      <c r="L43" s="9"/>
      <c r="M43" s="11">
        <f t="shared" ref="M43:Q43" si="43">+M16/L16-1</f>
        <v>9.9033266063407233E-2</v>
      </c>
      <c r="N43" s="11">
        <f t="shared" si="43"/>
        <v>-0.10488991560827354</v>
      </c>
      <c r="O43" s="11">
        <f t="shared" si="43"/>
        <v>0.30912128938095229</v>
      </c>
      <c r="P43" s="11">
        <f t="shared" si="43"/>
        <v>0.29140005532317015</v>
      </c>
      <c r="Q43" s="11">
        <f t="shared" si="43"/>
        <v>0.23889321393311791</v>
      </c>
      <c r="R43" s="11">
        <f>+R16/Q16-1</f>
        <v>0.12209720735110841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2:65" x14ac:dyDescent="0.2">
      <c r="B44" s="2" t="s">
        <v>61</v>
      </c>
      <c r="C44" s="10" t="e">
        <f t="shared" ref="C44:J44" si="44">+C18/C16</f>
        <v>#DIV/0!</v>
      </c>
      <c r="D44" s="10" t="e">
        <f t="shared" si="44"/>
        <v>#DIV/0!</v>
      </c>
      <c r="E44" s="10">
        <f t="shared" si="44"/>
        <v>0.90072470961977569</v>
      </c>
      <c r="F44" s="10">
        <f t="shared" si="44"/>
        <v>0.8986646022187218</v>
      </c>
      <c r="G44" s="10">
        <f t="shared" si="44"/>
        <v>0.93671918048793068</v>
      </c>
      <c r="H44" s="10" t="e">
        <f t="shared" si="44"/>
        <v>#DIV/0!</v>
      </c>
      <c r="I44" s="10">
        <f t="shared" si="44"/>
        <v>0</v>
      </c>
      <c r="J44" s="10" t="e">
        <f t="shared" si="44"/>
        <v>#DIV/0!</v>
      </c>
      <c r="K44" s="8"/>
      <c r="L44" s="10">
        <f t="shared" ref="L44:P44" si="45">+L18/L16</f>
        <v>0.84076557515786732</v>
      </c>
      <c r="M44" s="10">
        <f t="shared" si="45"/>
        <v>0.88107331664914335</v>
      </c>
      <c r="N44" s="10">
        <f t="shared" si="45"/>
        <v>0.90124316882133326</v>
      </c>
      <c r="O44" s="10">
        <f t="shared" si="45"/>
        <v>0.8404754984350844</v>
      </c>
      <c r="P44" s="10">
        <f t="shared" si="45"/>
        <v>0.89612246495626868</v>
      </c>
      <c r="Q44" s="10">
        <f>+Q18/Q16</f>
        <v>0.8996480665601797</v>
      </c>
      <c r="R44" s="10">
        <f>+R18/R16</f>
        <v>0.92037793107763544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2:65" x14ac:dyDescent="0.2">
      <c r="B45" s="2" t="s">
        <v>59</v>
      </c>
      <c r="C45" s="10" t="e">
        <f t="shared" ref="C45:J45" si="46">+C26/C16</f>
        <v>#DIV/0!</v>
      </c>
      <c r="D45" s="10" t="e">
        <f t="shared" si="46"/>
        <v>#DIV/0!</v>
      </c>
      <c r="E45" s="10">
        <f t="shared" si="46"/>
        <v>0.16121755628357434</v>
      </c>
      <c r="F45" s="10">
        <f t="shared" si="46"/>
        <v>0.16745035081060924</v>
      </c>
      <c r="G45" s="10">
        <f t="shared" si="46"/>
        <v>0.16850878578034431</v>
      </c>
      <c r="H45" s="10" t="e">
        <f t="shared" si="46"/>
        <v>#DIV/0!</v>
      </c>
      <c r="I45" s="10">
        <f t="shared" si="46"/>
        <v>0</v>
      </c>
      <c r="J45" s="10" t="e">
        <f t="shared" si="46"/>
        <v>#DIV/0!</v>
      </c>
      <c r="K45" s="8"/>
      <c r="L45" s="10">
        <f t="shared" ref="L45:P45" si="47">+L26/L16</f>
        <v>0.12574774501081384</v>
      </c>
      <c r="M45" s="10">
        <f t="shared" si="47"/>
        <v>0.13718550548653169</v>
      </c>
      <c r="N45" s="10">
        <f t="shared" si="47"/>
        <v>-2.7238319672507807E-2</v>
      </c>
      <c r="O45" s="10">
        <f t="shared" si="47"/>
        <v>0.10816943493138666</v>
      </c>
      <c r="P45" s="10">
        <f t="shared" si="47"/>
        <v>0.14614638559194884</v>
      </c>
      <c r="Q45" s="10">
        <f>+Q26/Q16</f>
        <v>0.16447490828667219</v>
      </c>
      <c r="R45" s="10">
        <f>+R26/R16</f>
        <v>0.16555680698296504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2:65" x14ac:dyDescent="0.2">
      <c r="B46" s="2" t="s">
        <v>60</v>
      </c>
      <c r="C46" s="10" t="e">
        <f t="shared" ref="C46:J46" si="48">+C30/C29</f>
        <v>#DIV/0!</v>
      </c>
      <c r="D46" s="10" t="e">
        <f t="shared" si="48"/>
        <v>#DIV/0!</v>
      </c>
      <c r="E46" s="10">
        <f t="shared" si="48"/>
        <v>0.21787624319759807</v>
      </c>
      <c r="F46" s="10">
        <f t="shared" si="48"/>
        <v>0.35145384152502929</v>
      </c>
      <c r="G46" s="10">
        <f t="shared" si="48"/>
        <v>0.30625636502986958</v>
      </c>
      <c r="H46" s="10" t="e">
        <f t="shared" si="48"/>
        <v>#DIV/0!</v>
      </c>
      <c r="I46" s="10" t="e">
        <f t="shared" si="48"/>
        <v>#DIV/0!</v>
      </c>
      <c r="J46" s="10" t="e">
        <f t="shared" si="48"/>
        <v>#DIV/0!</v>
      </c>
      <c r="K46" s="8"/>
      <c r="L46" s="10">
        <f t="shared" ref="L46:P46" si="49">+L30/L29</f>
        <v>0.21813057198002508</v>
      </c>
      <c r="M46" s="10">
        <f t="shared" si="49"/>
        <v>0.23263848733664863</v>
      </c>
      <c r="N46" s="10">
        <f t="shared" si="49"/>
        <v>5.0707477354804339E-2</v>
      </c>
      <c r="O46" s="10">
        <f t="shared" si="49"/>
        <v>0.12074782119763841</v>
      </c>
      <c r="P46" s="10">
        <f t="shared" si="49"/>
        <v>0.29654666161155774</v>
      </c>
      <c r="Q46" s="10">
        <f>+Q30/Q29</f>
        <v>0.28574889956790367</v>
      </c>
      <c r="R46" s="10">
        <f>+R30/R29</f>
        <v>0.2849941859494704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2:65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2:65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3:65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3:65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3:65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3:65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3:65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3:65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3:65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3:65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3:65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3:65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3:65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3:65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3:65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3:65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3:65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3:65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3:65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3:65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3:65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3:65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3:65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3:65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3:65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3:65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3:65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3:65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3:65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3:65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3:65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3:65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3:65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3:65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3:65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3:65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3:65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3:65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3:65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3:65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3:65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3:65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3:65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3:65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3:65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3:65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3:65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3:65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3:65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3:65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spans="3:6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spans="3:6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spans="3:6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spans="3:6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spans="3:6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spans="3:6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spans="3:6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spans="3:6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spans="3:6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spans="3:6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spans="3:6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spans="3:6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spans="3:6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spans="3:6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spans="3:6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spans="3:6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spans="3:6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spans="3:6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spans="3:6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spans="3:6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spans="3:6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spans="3:6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spans="3:6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spans="3:6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2025-09-02T11:55:31Z</dcterms:modified>
</cp:coreProperties>
</file>