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8136572E-E566-49DE-BA32-E5B886EAD808}" xr6:coauthVersionLast="47" xr6:coauthVersionMax="47" xr10:uidLastSave="{00000000-0000-0000-0000-000000000000}"/>
  <bookViews>
    <workbookView xWindow="-120" yWindow="-120" windowWidth="38640" windowHeight="21060" activeTab="1" xr2:uid="{18F8973A-4B1D-45B3-BBD1-81233DF5C15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3" i="1"/>
  <c r="I5" i="1" s="1"/>
  <c r="S28" i="2"/>
  <c r="S27" i="2"/>
  <c r="S26" i="2"/>
  <c r="S25" i="2"/>
  <c r="Q29" i="2"/>
  <c r="P29" i="2"/>
  <c r="O29" i="2"/>
  <c r="N29" i="2"/>
  <c r="M29" i="2"/>
  <c r="Q28" i="2"/>
  <c r="P28" i="2"/>
  <c r="O28" i="2"/>
  <c r="N28" i="2"/>
  <c r="M28" i="2"/>
  <c r="Q27" i="2"/>
  <c r="P27" i="2"/>
  <c r="O27" i="2"/>
  <c r="N27" i="2"/>
  <c r="M27" i="2"/>
  <c r="Q26" i="2"/>
  <c r="P26" i="2"/>
  <c r="O26" i="2"/>
  <c r="N26" i="2"/>
  <c r="M26" i="2"/>
  <c r="Q25" i="2"/>
  <c r="P25" i="2"/>
  <c r="O25" i="2"/>
  <c r="N25" i="2"/>
  <c r="M25" i="2"/>
  <c r="R28" i="2"/>
  <c r="R27" i="2"/>
  <c r="R26" i="2"/>
  <c r="R25" i="2"/>
  <c r="Q32" i="2"/>
  <c r="P32" i="2"/>
  <c r="O32" i="2"/>
  <c r="N32" i="2"/>
  <c r="M32" i="2"/>
  <c r="L32" i="2"/>
  <c r="R31" i="2"/>
  <c r="Q31" i="2"/>
  <c r="P31" i="2"/>
  <c r="Q30" i="2"/>
  <c r="P30" i="2"/>
  <c r="O30" i="2"/>
  <c r="N30" i="2"/>
  <c r="M30" i="2"/>
  <c r="L30" i="2"/>
  <c r="J32" i="2"/>
  <c r="J31" i="2"/>
  <c r="J30" i="2"/>
  <c r="F32" i="2"/>
  <c r="C32" i="2"/>
  <c r="F31" i="2"/>
  <c r="C31" i="2"/>
  <c r="H29" i="2"/>
  <c r="J28" i="2"/>
  <c r="I28" i="2"/>
  <c r="H28" i="2"/>
  <c r="J27" i="2"/>
  <c r="I27" i="2"/>
  <c r="H27" i="2"/>
  <c r="J26" i="2"/>
  <c r="I26" i="2"/>
  <c r="H26" i="2"/>
  <c r="J25" i="2"/>
  <c r="I25" i="2"/>
  <c r="H25" i="2"/>
  <c r="G29" i="2"/>
  <c r="G28" i="2"/>
  <c r="G27" i="2"/>
  <c r="G26" i="2"/>
  <c r="G25" i="2"/>
  <c r="S9" i="2"/>
  <c r="S11" i="2" s="1"/>
  <c r="S16" i="2" s="1"/>
  <c r="S18" i="2" s="1"/>
  <c r="S20" i="2" s="1"/>
  <c r="Q9" i="2"/>
  <c r="Q11" i="2" s="1"/>
  <c r="Q16" i="2" s="1"/>
  <c r="Q18" i="2" s="1"/>
  <c r="Q20" i="2" s="1"/>
  <c r="Q22" i="2" s="1"/>
  <c r="P9" i="2"/>
  <c r="P11" i="2" s="1"/>
  <c r="P16" i="2" s="1"/>
  <c r="P18" i="2" s="1"/>
  <c r="P20" i="2" s="1"/>
  <c r="P22" i="2" s="1"/>
  <c r="O9" i="2"/>
  <c r="O11" i="2" s="1"/>
  <c r="O16" i="2" s="1"/>
  <c r="O18" i="2" s="1"/>
  <c r="O20" i="2" s="1"/>
  <c r="O22" i="2" s="1"/>
  <c r="N9" i="2"/>
  <c r="N11" i="2" s="1"/>
  <c r="N16" i="2" s="1"/>
  <c r="N18" i="2" s="1"/>
  <c r="N20" i="2" s="1"/>
  <c r="N22" i="2" s="1"/>
  <c r="M9" i="2"/>
  <c r="M11" i="2" s="1"/>
  <c r="M16" i="2" s="1"/>
  <c r="M18" i="2" s="1"/>
  <c r="M20" i="2" s="1"/>
  <c r="M22" i="2" s="1"/>
  <c r="L9" i="2"/>
  <c r="L11" i="2" s="1"/>
  <c r="L16" i="2" s="1"/>
  <c r="L18" i="2" s="1"/>
  <c r="L20" i="2" s="1"/>
  <c r="L22" i="2" s="1"/>
  <c r="J9" i="2"/>
  <c r="J11" i="2" s="1"/>
  <c r="J16" i="2" s="1"/>
  <c r="J18" i="2" s="1"/>
  <c r="J20" i="2" s="1"/>
  <c r="J22" i="2" s="1"/>
  <c r="I11" i="2"/>
  <c r="I16" i="2" s="1"/>
  <c r="I18" i="2" s="1"/>
  <c r="I20" i="2" s="1"/>
  <c r="I22" i="2" s="1"/>
  <c r="H11" i="2"/>
  <c r="H16" i="2" s="1"/>
  <c r="H18" i="2" s="1"/>
  <c r="H20" i="2" s="1"/>
  <c r="H22" i="2" s="1"/>
  <c r="G11" i="2"/>
  <c r="G16" i="2" s="1"/>
  <c r="G18" i="2" s="1"/>
  <c r="G20" i="2" s="1"/>
  <c r="G22" i="2" s="1"/>
  <c r="F9" i="2"/>
  <c r="F11" i="2" s="1"/>
  <c r="F16" i="2" s="1"/>
  <c r="F18" i="2" s="1"/>
  <c r="F20" i="2" s="1"/>
  <c r="F22" i="2" s="1"/>
  <c r="E11" i="2"/>
  <c r="E16" i="2" s="1"/>
  <c r="E18" i="2" s="1"/>
  <c r="E20" i="2" s="1"/>
  <c r="E22" i="2" s="1"/>
  <c r="D11" i="2"/>
  <c r="D16" i="2" s="1"/>
  <c r="D18" i="2" s="1"/>
  <c r="D20" i="2" s="1"/>
  <c r="D22" i="2" s="1"/>
  <c r="C11" i="2"/>
  <c r="C16" i="2" s="1"/>
  <c r="C18" i="2" s="1"/>
  <c r="C20" i="2" s="1"/>
  <c r="C22" i="2" s="1"/>
  <c r="R9" i="2"/>
  <c r="R11" i="2" s="1"/>
  <c r="R16" i="2" s="1"/>
  <c r="R18" i="2" s="1"/>
  <c r="R20" i="2" s="1"/>
  <c r="R22" i="2" s="1"/>
  <c r="E31" i="2" l="1"/>
  <c r="E32" i="2"/>
  <c r="I31" i="2"/>
  <c r="I30" i="2"/>
  <c r="I32" i="2"/>
  <c r="S31" i="2"/>
  <c r="S32" i="2"/>
  <c r="R32" i="2"/>
  <c r="R29" i="2"/>
  <c r="R30" i="2"/>
  <c r="I29" i="2"/>
  <c r="S30" i="2"/>
  <c r="J29" i="2"/>
  <c r="L31" i="2"/>
  <c r="C30" i="2"/>
  <c r="M31" i="2"/>
  <c r="E30" i="2"/>
  <c r="N31" i="2"/>
  <c r="S29" i="2"/>
  <c r="F30" i="2"/>
  <c r="O31" i="2"/>
  <c r="G30" i="2"/>
  <c r="G31" i="2"/>
  <c r="G32" i="2"/>
  <c r="D31" i="2"/>
  <c r="D32" i="2"/>
  <c r="D30" i="2"/>
  <c r="H30" i="2"/>
  <c r="H31" i="2"/>
  <c r="H32" i="2"/>
  <c r="I8" i="1"/>
</calcChain>
</file>

<file path=xl/sharedStrings.xml><?xml version="1.0" encoding="utf-8"?>
<sst xmlns="http://schemas.openxmlformats.org/spreadsheetml/2006/main" count="63" uniqueCount="59">
  <si>
    <t>Birkenstock Holding</t>
  </si>
  <si>
    <t>BIRK</t>
  </si>
  <si>
    <t>IR</t>
  </si>
  <si>
    <t>Main</t>
  </si>
  <si>
    <t>Q124</t>
  </si>
  <si>
    <t>Q224</t>
  </si>
  <si>
    <t>Q324</t>
  </si>
  <si>
    <t>Q424</t>
  </si>
  <si>
    <t>Q125</t>
  </si>
  <si>
    <t>Q225</t>
  </si>
  <si>
    <t>Q325</t>
  </si>
  <si>
    <t>Q425</t>
  </si>
  <si>
    <t>FY18</t>
  </si>
  <si>
    <t>FY19</t>
  </si>
  <si>
    <t>FY20</t>
  </si>
  <si>
    <t>FY21</t>
  </si>
  <si>
    <t>FY22</t>
  </si>
  <si>
    <t>FY23</t>
  </si>
  <si>
    <t>FY24</t>
  </si>
  <si>
    <t>FY25</t>
  </si>
  <si>
    <t>Price</t>
  </si>
  <si>
    <t>Shares</t>
  </si>
  <si>
    <t>MC</t>
  </si>
  <si>
    <t>Cash</t>
  </si>
  <si>
    <t>Debt</t>
  </si>
  <si>
    <t>EV</t>
  </si>
  <si>
    <t>B2B</t>
  </si>
  <si>
    <t>DTC</t>
  </si>
  <si>
    <t>America</t>
  </si>
  <si>
    <t>Europe</t>
  </si>
  <si>
    <t>APMA</t>
  </si>
  <si>
    <t>Corporate/Other</t>
  </si>
  <si>
    <t>Revenue</t>
  </si>
  <si>
    <t>COGS</t>
  </si>
  <si>
    <t>Gross Profit</t>
  </si>
  <si>
    <t>Selling &amp; Distribution</t>
  </si>
  <si>
    <t>Foreign Exchange Loss</t>
  </si>
  <si>
    <t>General &amp; Administrative</t>
  </si>
  <si>
    <t>Other Income</t>
  </si>
  <si>
    <t>Operating Income</t>
  </si>
  <si>
    <t>Finance Cost</t>
  </si>
  <si>
    <t>Pretax Income</t>
  </si>
  <si>
    <t>Tax Expense</t>
  </si>
  <si>
    <t>Net Income</t>
  </si>
  <si>
    <t>EPS</t>
  </si>
  <si>
    <t>numbers in mio EUR</t>
  </si>
  <si>
    <t>America Growth</t>
  </si>
  <si>
    <t>Europe Growth</t>
  </si>
  <si>
    <t>APMA Growth</t>
  </si>
  <si>
    <t>Revenue Growth</t>
  </si>
  <si>
    <t xml:space="preserve">Gross Margin </t>
  </si>
  <si>
    <t xml:space="preserve">Operating Margin </t>
  </si>
  <si>
    <t>Tax Rate</t>
  </si>
  <si>
    <t>Corporate/other Growth</t>
  </si>
  <si>
    <t>Notes</t>
  </si>
  <si>
    <t>Largest Shareholder: Catterton Management Company (135,109868 Shares)</t>
  </si>
  <si>
    <t>In 2021 bought majority stake in BIRK together with Groupe Arnault</t>
  </si>
  <si>
    <t>Price USD</t>
  </si>
  <si>
    <t>USD/EUR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</si>
</sst>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1">
    <xf numFmtId="0" fontId="0" fillId="0" borderId="0" xfId="0"/>
    <xf numFmtId="0" fontId="4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0" xfId="1" applyFont="1"/>
    <xf numFmtId="0" fontId="6" fillId="0" borderId="0" xfId="0" applyFont="1"/>
    <xf numFmtId="164" fontId="4" fillId="0" borderId="0" xfId="0" applyNumberFormat="1" applyFont="1"/>
    <xf numFmtId="4" fontId="1" fillId="0" borderId="0" xfId="0" applyNumberFormat="1" applyFont="1"/>
    <xf numFmtId="9" fontId="1" fillId="0" borderId="0" xfId="2" applyFont="1"/>
    <xf numFmtId="9" fontId="4" fillId="0" borderId="0" xfId="2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irkenstock-holding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07F59-63B9-4237-A3CE-A07280429F0F}">
  <dimension ref="A1:J15"/>
  <sheetViews>
    <sheetView zoomScale="200" zoomScaleNormal="200" workbookViewId="0">
      <selection activeCell="B11" sqref="B11"/>
    </sheetView>
  </sheetViews>
  <sheetFormatPr defaultColWidth="9.5703125" defaultRowHeight="12.75" x14ac:dyDescent="0.2"/>
  <cols>
    <col min="1" max="1" width="3" style="2" customWidth="1"/>
    <col min="2" max="16384" width="9.5703125" style="2"/>
  </cols>
  <sheetData>
    <row r="1" spans="1:10" x14ac:dyDescent="0.2">
      <c r="A1" s="1" t="s">
        <v>0</v>
      </c>
    </row>
    <row r="2" spans="1:10" x14ac:dyDescent="0.2">
      <c r="A2" s="2" t="s">
        <v>45</v>
      </c>
      <c r="H2" s="2" t="s">
        <v>57</v>
      </c>
      <c r="I2" s="2">
        <v>49.8</v>
      </c>
    </row>
    <row r="3" spans="1:10" x14ac:dyDescent="0.2">
      <c r="H3" s="2" t="s">
        <v>20</v>
      </c>
      <c r="I3" s="2">
        <f>+I2*I10</f>
        <v>42.33</v>
      </c>
    </row>
    <row r="4" spans="1:10" x14ac:dyDescent="0.2">
      <c r="H4" s="2" t="s">
        <v>21</v>
      </c>
      <c r="I4" s="3">
        <v>186.479342</v>
      </c>
      <c r="J4" s="4" t="s">
        <v>10</v>
      </c>
    </row>
    <row r="5" spans="1:10" x14ac:dyDescent="0.2">
      <c r="B5" s="2" t="s">
        <v>1</v>
      </c>
      <c r="H5" s="2" t="s">
        <v>22</v>
      </c>
      <c r="I5" s="3">
        <f>+I3*I4</f>
        <v>7893.6705468599994</v>
      </c>
    </row>
    <row r="6" spans="1:10" x14ac:dyDescent="0.2">
      <c r="B6" s="5" t="s">
        <v>2</v>
      </c>
      <c r="H6" s="2" t="s">
        <v>23</v>
      </c>
      <c r="I6" s="3">
        <v>261.834</v>
      </c>
      <c r="J6" s="4" t="s">
        <v>10</v>
      </c>
    </row>
    <row r="7" spans="1:10" x14ac:dyDescent="0.2">
      <c r="H7" s="2" t="s">
        <v>24</v>
      </c>
      <c r="I7" s="3">
        <f>1166.088+15.572</f>
        <v>1181.6599999999999</v>
      </c>
      <c r="J7" s="4" t="s">
        <v>10</v>
      </c>
    </row>
    <row r="8" spans="1:10" x14ac:dyDescent="0.2">
      <c r="H8" s="2" t="s">
        <v>25</v>
      </c>
      <c r="I8" s="3">
        <f>+I5-I6+I7</f>
        <v>8813.4965468599985</v>
      </c>
    </row>
    <row r="10" spans="1:10" x14ac:dyDescent="0.2">
      <c r="H10" s="2" t="s">
        <v>58</v>
      </c>
      <c r="I10" s="2">
        <v>0.85</v>
      </c>
    </row>
    <row r="13" spans="1:10" x14ac:dyDescent="0.2">
      <c r="B13" s="6" t="s">
        <v>54</v>
      </c>
    </row>
    <row r="14" spans="1:10" x14ac:dyDescent="0.2">
      <c r="B14" s="2" t="s">
        <v>55</v>
      </c>
    </row>
    <row r="15" spans="1:10" x14ac:dyDescent="0.2">
      <c r="B15" s="2" t="s">
        <v>56</v>
      </c>
    </row>
  </sheetData>
  <hyperlinks>
    <hyperlink ref="B6" r:id="rId1" xr:uid="{44DFD5E7-28F8-4655-9E69-8E3B7536B8C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227C9-86FF-4681-812C-4D0390C0B72A}">
  <dimension ref="A1:AU316"/>
  <sheetViews>
    <sheetView tabSelected="1"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9" sqref="B9"/>
    </sheetView>
  </sheetViews>
  <sheetFormatPr defaultRowHeight="12.75" x14ac:dyDescent="0.2"/>
  <cols>
    <col min="1" max="1" width="5.42578125" style="2" bestFit="1" customWidth="1"/>
    <col min="2" max="2" width="26.7109375" style="2" customWidth="1"/>
    <col min="3" max="16384" width="9.140625" style="2"/>
  </cols>
  <sheetData>
    <row r="1" spans="1:47" x14ac:dyDescent="0.2">
      <c r="A1" s="5" t="s">
        <v>3</v>
      </c>
    </row>
    <row r="2" spans="1:47" x14ac:dyDescent="0.2"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/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</row>
    <row r="3" spans="1:47" x14ac:dyDescent="0.2">
      <c r="B3" s="2" t="s">
        <v>26</v>
      </c>
      <c r="C3" s="3">
        <v>140.41</v>
      </c>
      <c r="D3" s="3">
        <v>362.524</v>
      </c>
      <c r="E3" s="3">
        <v>340.59300000000002</v>
      </c>
      <c r="F3" s="3"/>
      <c r="G3" s="3">
        <v>182.04499999999999</v>
      </c>
      <c r="H3" s="3">
        <v>432.48399999999998</v>
      </c>
      <c r="I3" s="3">
        <v>390.15600000000001</v>
      </c>
      <c r="J3" s="3"/>
      <c r="K3" s="3"/>
      <c r="L3" s="3"/>
      <c r="M3" s="3"/>
      <c r="N3" s="3"/>
      <c r="O3" s="3"/>
      <c r="P3" s="3">
        <v>772.88300000000004</v>
      </c>
      <c r="Q3" s="3">
        <v>887.95699999999999</v>
      </c>
      <c r="R3" s="3">
        <v>1083.721</v>
      </c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">
      <c r="B4" s="2" t="s">
        <v>27</v>
      </c>
      <c r="C4" s="3">
        <v>160.655</v>
      </c>
      <c r="D4" s="3">
        <v>117.773</v>
      </c>
      <c r="E4" s="3">
        <v>223.364</v>
      </c>
      <c r="F4" s="3"/>
      <c r="G4" s="3">
        <v>178.517</v>
      </c>
      <c r="H4" s="3">
        <v>140.70500000000001</v>
      </c>
      <c r="I4" s="3">
        <v>243.89099999999999</v>
      </c>
      <c r="J4" s="3"/>
      <c r="K4" s="3"/>
      <c r="L4" s="3"/>
      <c r="M4" s="3"/>
      <c r="N4" s="3"/>
      <c r="O4" s="3"/>
      <c r="P4" s="3">
        <v>466.66800000000001</v>
      </c>
      <c r="Q4" s="3">
        <v>598.66399999999999</v>
      </c>
      <c r="R4" s="3">
        <v>716.68700000000001</v>
      </c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</row>
    <row r="5" spans="1:47" x14ac:dyDescent="0.2">
      <c r="B5" s="2" t="s">
        <v>28</v>
      </c>
      <c r="C5" s="3">
        <v>181.453</v>
      </c>
      <c r="D5" s="3">
        <v>254.04599999999999</v>
      </c>
      <c r="E5" s="3">
        <v>282.86500000000001</v>
      </c>
      <c r="F5" s="3"/>
      <c r="G5" s="3">
        <v>210.7</v>
      </c>
      <c r="H5" s="3">
        <v>312.524</v>
      </c>
      <c r="I5" s="3">
        <v>312.26600000000002</v>
      </c>
      <c r="J5" s="3"/>
      <c r="K5" s="3"/>
      <c r="L5" s="3"/>
      <c r="M5" s="3"/>
      <c r="N5" s="3"/>
      <c r="O5" s="3"/>
      <c r="P5" s="3">
        <v>667.38699999999994</v>
      </c>
      <c r="Q5" s="3">
        <v>804.69</v>
      </c>
      <c r="R5" s="3">
        <v>943.71</v>
      </c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</row>
    <row r="6" spans="1:47" x14ac:dyDescent="0.2">
      <c r="B6" s="2" t="s">
        <v>29</v>
      </c>
      <c r="C6" s="3">
        <v>87.528000000000006</v>
      </c>
      <c r="D6" s="3">
        <v>189.51900000000001</v>
      </c>
      <c r="E6" s="3">
        <v>229.048</v>
      </c>
      <c r="F6" s="3"/>
      <c r="G6" s="3">
        <v>102.759</v>
      </c>
      <c r="H6" s="3">
        <v>212.845</v>
      </c>
      <c r="I6" s="3">
        <v>258.60300000000001</v>
      </c>
      <c r="J6" s="3"/>
      <c r="K6" s="3"/>
      <c r="L6" s="3"/>
      <c r="M6" s="3"/>
      <c r="N6" s="3"/>
      <c r="O6" s="3"/>
      <c r="P6" s="3">
        <v>449.13099999999997</v>
      </c>
      <c r="Q6" s="3">
        <v>529.50699999999995</v>
      </c>
      <c r="R6" s="3">
        <v>644.88800000000003</v>
      </c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</row>
    <row r="7" spans="1:47" x14ac:dyDescent="0.2">
      <c r="B7" s="2" t="s">
        <v>30</v>
      </c>
      <c r="C7" s="3">
        <v>32.084000000000003</v>
      </c>
      <c r="D7" s="3">
        <v>36.731999999999999</v>
      </c>
      <c r="E7" s="3">
        <v>52.043999999999997</v>
      </c>
      <c r="F7" s="3"/>
      <c r="G7" s="3">
        <v>47.103000000000002</v>
      </c>
      <c r="H7" s="3">
        <v>47.82</v>
      </c>
      <c r="I7" s="3">
        <v>63.177999999999997</v>
      </c>
      <c r="J7" s="3"/>
      <c r="K7" s="3"/>
      <c r="L7" s="3"/>
      <c r="M7" s="3"/>
      <c r="N7" s="3"/>
      <c r="O7" s="3"/>
      <c r="P7" s="3">
        <v>123.033</v>
      </c>
      <c r="Q7" s="3">
        <v>152.42400000000001</v>
      </c>
      <c r="R7" s="3">
        <v>211.81</v>
      </c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</row>
    <row r="8" spans="1:47" x14ac:dyDescent="0.2">
      <c r="B8" s="2" t="s">
        <v>31</v>
      </c>
      <c r="C8" s="3">
        <v>1.859</v>
      </c>
      <c r="D8" s="3">
        <v>0.94699999999999995</v>
      </c>
      <c r="E8" s="3">
        <v>0.80100000000000005</v>
      </c>
      <c r="F8" s="3"/>
      <c r="G8" s="3">
        <v>1.157</v>
      </c>
      <c r="H8" s="3">
        <v>1.141</v>
      </c>
      <c r="I8" s="3">
        <v>0.995</v>
      </c>
      <c r="J8" s="3"/>
      <c r="K8" s="3"/>
      <c r="L8" s="3"/>
      <c r="M8" s="3"/>
      <c r="N8" s="3"/>
      <c r="O8" s="3"/>
      <c r="P8" s="3">
        <v>3.282</v>
      </c>
      <c r="Q8" s="3">
        <v>5.29</v>
      </c>
      <c r="R8" s="3">
        <v>4.282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</row>
    <row r="9" spans="1:47" x14ac:dyDescent="0.2">
      <c r="B9" s="1" t="s">
        <v>32</v>
      </c>
      <c r="C9" s="7">
        <v>302.92399999999998</v>
      </c>
      <c r="D9" s="7">
        <v>481.24400000000003</v>
      </c>
      <c r="E9" s="7">
        <v>564.75800000000004</v>
      </c>
      <c r="F9" s="7">
        <f t="shared" ref="F9:Q9" si="0">+SUM(F5:F8)</f>
        <v>0</v>
      </c>
      <c r="G9" s="7">
        <v>361.71899999999999</v>
      </c>
      <c r="H9" s="7">
        <v>574.33000000000004</v>
      </c>
      <c r="I9" s="7">
        <v>635.04200000000003</v>
      </c>
      <c r="J9" s="7">
        <f t="shared" si="0"/>
        <v>0</v>
      </c>
      <c r="K9" s="7"/>
      <c r="L9" s="7">
        <f t="shared" si="0"/>
        <v>0</v>
      </c>
      <c r="M9" s="7">
        <f t="shared" si="0"/>
        <v>0</v>
      </c>
      <c r="N9" s="7">
        <f t="shared" si="0"/>
        <v>0</v>
      </c>
      <c r="O9" s="7">
        <f t="shared" si="0"/>
        <v>0</v>
      </c>
      <c r="P9" s="7">
        <f t="shared" si="0"/>
        <v>1242.8329999999999</v>
      </c>
      <c r="Q9" s="7">
        <f t="shared" si="0"/>
        <v>1491.9110000000001</v>
      </c>
      <c r="R9" s="7">
        <f>+SUM(R5:R8)</f>
        <v>1804.6899999999998</v>
      </c>
      <c r="S9" s="7">
        <f>+SUM(S5:S8)</f>
        <v>0</v>
      </c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</row>
    <row r="10" spans="1:47" x14ac:dyDescent="0.2">
      <c r="B10" s="2" t="s">
        <v>33</v>
      </c>
      <c r="C10" s="3">
        <v>118.056</v>
      </c>
      <c r="D10" s="3">
        <v>210.084</v>
      </c>
      <c r="E10" s="3">
        <v>228.833</v>
      </c>
      <c r="F10" s="3"/>
      <c r="G10" s="3">
        <v>143.685</v>
      </c>
      <c r="H10" s="3">
        <v>242.756</v>
      </c>
      <c r="I10" s="3">
        <v>250.964</v>
      </c>
      <c r="J10" s="3"/>
      <c r="K10" s="3"/>
      <c r="L10" s="3"/>
      <c r="M10" s="3"/>
      <c r="N10" s="3"/>
      <c r="O10" s="3"/>
      <c r="P10" s="3">
        <v>493.03100000000001</v>
      </c>
      <c r="Q10" s="3">
        <v>566.11800000000005</v>
      </c>
      <c r="R10" s="3">
        <v>744.01300000000003</v>
      </c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</row>
    <row r="11" spans="1:47" x14ac:dyDescent="0.2">
      <c r="B11" s="2" t="s">
        <v>34</v>
      </c>
      <c r="C11" s="3">
        <f t="shared" ref="C11:J11" si="1">+C9-C10</f>
        <v>184.86799999999999</v>
      </c>
      <c r="D11" s="3">
        <f t="shared" si="1"/>
        <v>271.16000000000003</v>
      </c>
      <c r="E11" s="3">
        <f t="shared" si="1"/>
        <v>335.92500000000007</v>
      </c>
      <c r="F11" s="3">
        <f t="shared" si="1"/>
        <v>0</v>
      </c>
      <c r="G11" s="3">
        <f t="shared" si="1"/>
        <v>218.03399999999999</v>
      </c>
      <c r="H11" s="3">
        <f t="shared" si="1"/>
        <v>331.57400000000007</v>
      </c>
      <c r="I11" s="3">
        <f t="shared" si="1"/>
        <v>384.07800000000003</v>
      </c>
      <c r="J11" s="3">
        <f t="shared" si="1"/>
        <v>0</v>
      </c>
      <c r="K11" s="3"/>
      <c r="L11" s="3">
        <f t="shared" ref="L11:Q11" si="2">+L9-L10</f>
        <v>0</v>
      </c>
      <c r="M11" s="3">
        <f t="shared" si="2"/>
        <v>0</v>
      </c>
      <c r="N11" s="3">
        <f t="shared" si="2"/>
        <v>0</v>
      </c>
      <c r="O11" s="3">
        <f t="shared" si="2"/>
        <v>0</v>
      </c>
      <c r="P11" s="3">
        <f t="shared" si="2"/>
        <v>749.80199999999991</v>
      </c>
      <c r="Q11" s="3">
        <f t="shared" si="2"/>
        <v>925.79300000000001</v>
      </c>
      <c r="R11" s="3">
        <f>+R9-R10</f>
        <v>1060.6769999999997</v>
      </c>
      <c r="S11" s="3">
        <f t="shared" ref="S11" si="3">+S9-S10</f>
        <v>0</v>
      </c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</row>
    <row r="12" spans="1:47" x14ac:dyDescent="0.2">
      <c r="B12" s="2" t="s">
        <v>35</v>
      </c>
      <c r="C12" s="3">
        <v>103.48399999999999</v>
      </c>
      <c r="D12" s="3">
        <v>113.155</v>
      </c>
      <c r="E12" s="3">
        <v>149.185</v>
      </c>
      <c r="F12" s="3"/>
      <c r="G12" s="3">
        <v>118.155</v>
      </c>
      <c r="H12" s="3">
        <v>126.501</v>
      </c>
      <c r="I12" s="3">
        <v>162.77099999999999</v>
      </c>
      <c r="J12" s="3"/>
      <c r="K12" s="3"/>
      <c r="L12" s="3"/>
      <c r="M12" s="3"/>
      <c r="N12" s="3"/>
      <c r="O12" s="3"/>
      <c r="P12" s="3">
        <v>347.37099999999998</v>
      </c>
      <c r="Q12" s="3">
        <v>455.851</v>
      </c>
      <c r="R12" s="3">
        <v>507.12200000000001</v>
      </c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1:47" x14ac:dyDescent="0.2">
      <c r="B13" s="2" t="s">
        <v>37</v>
      </c>
      <c r="C13" s="3">
        <v>34.390999999999998</v>
      </c>
      <c r="D13" s="3">
        <v>19.986000000000001</v>
      </c>
      <c r="E13" s="3">
        <v>27.376999999999999</v>
      </c>
      <c r="F13" s="3"/>
      <c r="G13" s="3">
        <v>24.103999999999999</v>
      </c>
      <c r="H13" s="3">
        <v>32.447000000000003</v>
      </c>
      <c r="I13" s="3">
        <v>32.96</v>
      </c>
      <c r="J13" s="3"/>
      <c r="K13" s="3"/>
      <c r="L13" s="3"/>
      <c r="M13" s="3"/>
      <c r="N13" s="3"/>
      <c r="O13" s="3"/>
      <c r="P13" s="3">
        <v>86.588999999999999</v>
      </c>
      <c r="Q13" s="3">
        <v>171.38800000000001</v>
      </c>
      <c r="R13" s="3">
        <v>113.444</v>
      </c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1:47" x14ac:dyDescent="0.2">
      <c r="B14" s="2" t="s">
        <v>36</v>
      </c>
      <c r="C14" s="3">
        <v>11.654999999999999</v>
      </c>
      <c r="D14" s="3">
        <v>5.4829999999999997</v>
      </c>
      <c r="E14" s="3">
        <v>4.157</v>
      </c>
      <c r="F14" s="3"/>
      <c r="G14" s="3">
        <v>11.871</v>
      </c>
      <c r="H14" s="3">
        <v>-2.57</v>
      </c>
      <c r="I14" s="3">
        <v>-9.5069999999999997</v>
      </c>
      <c r="J14" s="3"/>
      <c r="K14" s="3"/>
      <c r="L14" s="3"/>
      <c r="M14" s="3"/>
      <c r="N14" s="3"/>
      <c r="O14" s="3"/>
      <c r="P14" s="3">
        <v>-45.515999999999998</v>
      </c>
      <c r="Q14" s="3">
        <v>36.055999999999997</v>
      </c>
      <c r="R14" s="3">
        <v>19.640999999999998</v>
      </c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</row>
    <row r="15" spans="1:47" x14ac:dyDescent="0.2">
      <c r="B15" s="2" t="s">
        <v>38</v>
      </c>
      <c r="C15" s="3">
        <v>0.23200000000000001</v>
      </c>
      <c r="D15" s="3">
        <v>-2.5000000000000001E-2</v>
      </c>
      <c r="E15" s="3">
        <v>0.26700000000000002</v>
      </c>
      <c r="F15" s="3"/>
      <c r="G15" s="3">
        <v>0.126</v>
      </c>
      <c r="H15" s="3">
        <v>0.127</v>
      </c>
      <c r="I15" s="3">
        <v>0.127</v>
      </c>
      <c r="J15" s="3"/>
      <c r="K15" s="3"/>
      <c r="L15" s="3"/>
      <c r="M15" s="3"/>
      <c r="N15" s="3"/>
      <c r="O15" s="3"/>
      <c r="P15" s="3">
        <v>1.669</v>
      </c>
      <c r="Q15" s="3">
        <v>-1.81</v>
      </c>
      <c r="R15" s="3">
        <v>0.61199999999999999</v>
      </c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1:47" x14ac:dyDescent="0.2">
      <c r="B16" s="2" t="s">
        <v>39</v>
      </c>
      <c r="C16" s="3">
        <f t="shared" ref="C16:J16" si="4">+C11-SUM(C12:C14)+C15</f>
        <v>35.569999999999993</v>
      </c>
      <c r="D16" s="3">
        <f t="shared" si="4"/>
        <v>132.51100000000002</v>
      </c>
      <c r="E16" s="3">
        <f t="shared" si="4"/>
        <v>155.47300000000004</v>
      </c>
      <c r="F16" s="3">
        <f t="shared" si="4"/>
        <v>0</v>
      </c>
      <c r="G16" s="3">
        <f t="shared" si="4"/>
        <v>64.029999999999973</v>
      </c>
      <c r="H16" s="3">
        <f t="shared" si="4"/>
        <v>175.32300000000006</v>
      </c>
      <c r="I16" s="3">
        <f t="shared" si="4"/>
        <v>197.98100000000005</v>
      </c>
      <c r="J16" s="3">
        <f t="shared" si="4"/>
        <v>0</v>
      </c>
      <c r="K16" s="3"/>
      <c r="L16" s="3">
        <f t="shared" ref="L16:Q16" si="5">+L11-SUM(L12:L14)+L15</f>
        <v>0</v>
      </c>
      <c r="M16" s="3">
        <f t="shared" si="5"/>
        <v>0</v>
      </c>
      <c r="N16" s="3">
        <f t="shared" si="5"/>
        <v>0</v>
      </c>
      <c r="O16" s="3">
        <f t="shared" si="5"/>
        <v>0</v>
      </c>
      <c r="P16" s="3">
        <f t="shared" si="5"/>
        <v>363.02699999999993</v>
      </c>
      <c r="Q16" s="3">
        <f t="shared" si="5"/>
        <v>260.68799999999993</v>
      </c>
      <c r="R16" s="3">
        <f>+R11-SUM(R12:R14)+R15</f>
        <v>421.08199999999971</v>
      </c>
      <c r="S16" s="3">
        <f t="shared" ref="S16" si="6">+S11-SUM(S12:S14)+S15</f>
        <v>0</v>
      </c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7" x14ac:dyDescent="0.2">
      <c r="B17" s="2" t="s">
        <v>40</v>
      </c>
      <c r="C17" s="3">
        <v>36.049999999999997</v>
      </c>
      <c r="D17" s="3">
        <v>27.388999999999999</v>
      </c>
      <c r="E17" s="3">
        <v>44.578000000000003</v>
      </c>
      <c r="F17" s="3"/>
      <c r="G17" s="3">
        <v>24.777999999999999</v>
      </c>
      <c r="H17" s="3">
        <v>25.611999999999998</v>
      </c>
      <c r="I17" s="3">
        <v>18.302</v>
      </c>
      <c r="J17" s="3"/>
      <c r="K17" s="3"/>
      <c r="L17" s="3"/>
      <c r="M17" s="3"/>
      <c r="N17" s="3"/>
      <c r="O17" s="3"/>
      <c r="P17" s="3">
        <v>112.503</v>
      </c>
      <c r="Q17" s="3">
        <v>107.036</v>
      </c>
      <c r="R17" s="3">
        <v>127.3</v>
      </c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</row>
    <row r="18" spans="2:47" x14ac:dyDescent="0.2">
      <c r="B18" s="2" t="s">
        <v>41</v>
      </c>
      <c r="C18" s="3">
        <f t="shared" ref="C18:J18" si="7">+C16-C17</f>
        <v>-0.48000000000000398</v>
      </c>
      <c r="D18" s="3">
        <f t="shared" si="7"/>
        <v>105.12200000000003</v>
      </c>
      <c r="E18" s="3">
        <f t="shared" si="7"/>
        <v>110.89500000000004</v>
      </c>
      <c r="F18" s="3">
        <f t="shared" si="7"/>
        <v>0</v>
      </c>
      <c r="G18" s="3">
        <f t="shared" si="7"/>
        <v>39.251999999999974</v>
      </c>
      <c r="H18" s="3">
        <f t="shared" si="7"/>
        <v>149.71100000000007</v>
      </c>
      <c r="I18" s="3">
        <f t="shared" si="7"/>
        <v>179.67900000000006</v>
      </c>
      <c r="J18" s="3">
        <f t="shared" si="7"/>
        <v>0</v>
      </c>
      <c r="K18" s="3"/>
      <c r="L18" s="3">
        <f t="shared" ref="L18:Q18" si="8">+L16-L17</f>
        <v>0</v>
      </c>
      <c r="M18" s="3">
        <f t="shared" si="8"/>
        <v>0</v>
      </c>
      <c r="N18" s="3">
        <f t="shared" si="8"/>
        <v>0</v>
      </c>
      <c r="O18" s="3">
        <f t="shared" si="8"/>
        <v>0</v>
      </c>
      <c r="P18" s="3">
        <f t="shared" si="8"/>
        <v>250.52399999999994</v>
      </c>
      <c r="Q18" s="3">
        <f t="shared" si="8"/>
        <v>153.65199999999993</v>
      </c>
      <c r="R18" s="3">
        <f>+R16-R17</f>
        <v>293.7819999999997</v>
      </c>
      <c r="S18" s="3">
        <f t="shared" ref="S18" si="9">+S16-S17</f>
        <v>0</v>
      </c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</row>
    <row r="19" spans="2:47" x14ac:dyDescent="0.2">
      <c r="B19" s="2" t="s">
        <v>42</v>
      </c>
      <c r="C19" s="3">
        <v>6.6740000000000004</v>
      </c>
      <c r="D19" s="3">
        <v>33.47</v>
      </c>
      <c r="E19" s="3">
        <v>36.225499999999997</v>
      </c>
      <c r="F19" s="3"/>
      <c r="G19" s="3">
        <v>19.132999999999999</v>
      </c>
      <c r="H19" s="3">
        <v>44.597999999999999</v>
      </c>
      <c r="I19" s="3">
        <v>50.451000000000001</v>
      </c>
      <c r="J19" s="3"/>
      <c r="K19" s="3"/>
      <c r="L19" s="3"/>
      <c r="M19" s="3"/>
      <c r="N19" s="3"/>
      <c r="O19" s="3"/>
      <c r="P19" s="3">
        <v>63.412999999999997</v>
      </c>
      <c r="Q19" s="3">
        <v>78.63</v>
      </c>
      <c r="R19" s="3">
        <v>102.18</v>
      </c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</row>
    <row r="20" spans="2:47" x14ac:dyDescent="0.2">
      <c r="B20" s="2" t="s">
        <v>43</v>
      </c>
      <c r="C20" s="3">
        <f t="shared" ref="C20:J20" si="10">+C18-C19</f>
        <v>-7.1540000000000044</v>
      </c>
      <c r="D20" s="3">
        <f t="shared" si="10"/>
        <v>71.652000000000029</v>
      </c>
      <c r="E20" s="3">
        <f t="shared" si="10"/>
        <v>74.669500000000042</v>
      </c>
      <c r="F20" s="3">
        <f t="shared" si="10"/>
        <v>0</v>
      </c>
      <c r="G20" s="3">
        <f t="shared" si="10"/>
        <v>20.118999999999975</v>
      </c>
      <c r="H20" s="3">
        <f t="shared" si="10"/>
        <v>105.11300000000007</v>
      </c>
      <c r="I20" s="3">
        <f t="shared" si="10"/>
        <v>129.22800000000007</v>
      </c>
      <c r="J20" s="3">
        <f t="shared" si="10"/>
        <v>0</v>
      </c>
      <c r="K20" s="3"/>
      <c r="L20" s="3">
        <f t="shared" ref="L20:Q20" si="11">+L18-L19</f>
        <v>0</v>
      </c>
      <c r="M20" s="3">
        <f t="shared" si="11"/>
        <v>0</v>
      </c>
      <c r="N20" s="3">
        <f t="shared" si="11"/>
        <v>0</v>
      </c>
      <c r="O20" s="3">
        <f t="shared" si="11"/>
        <v>0</v>
      </c>
      <c r="P20" s="3">
        <f t="shared" si="11"/>
        <v>187.11099999999993</v>
      </c>
      <c r="Q20" s="3">
        <f t="shared" si="11"/>
        <v>75.021999999999935</v>
      </c>
      <c r="R20" s="3">
        <f>+R18-R19</f>
        <v>191.60199999999969</v>
      </c>
      <c r="S20" s="3">
        <f t="shared" ref="S20" si="12">+S18-S19</f>
        <v>0</v>
      </c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</row>
    <row r="21" spans="2:47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</row>
    <row r="22" spans="2:47" x14ac:dyDescent="0.2">
      <c r="B22" s="2" t="s">
        <v>44</v>
      </c>
      <c r="C22" s="8">
        <f t="shared" ref="C22:J22" si="13">+C20/C23</f>
        <v>-3.8273026460271399E-2</v>
      </c>
      <c r="D22" s="8">
        <f t="shared" si="13"/>
        <v>0.38148156083011325</v>
      </c>
      <c r="E22" s="8">
        <f t="shared" si="13"/>
        <v>0.39754309164107926</v>
      </c>
      <c r="F22" s="8" t="e">
        <f t="shared" si="13"/>
        <v>#DIV/0!</v>
      </c>
      <c r="G22" s="8">
        <f t="shared" si="13"/>
        <v>0.10711326985246934</v>
      </c>
      <c r="H22" s="8">
        <f t="shared" si="13"/>
        <v>0.55962011700395797</v>
      </c>
      <c r="I22" s="8">
        <f t="shared" si="13"/>
        <v>0.6929882882147882</v>
      </c>
      <c r="J22" s="8" t="e">
        <f t="shared" si="13"/>
        <v>#DIV/0!</v>
      </c>
      <c r="K22" s="3"/>
      <c r="L22" s="8" t="e">
        <f>+L20/L23</f>
        <v>#DIV/0!</v>
      </c>
      <c r="M22" s="8" t="e">
        <f t="shared" ref="M22:Q22" si="14">+M20/M23</f>
        <v>#DIV/0!</v>
      </c>
      <c r="N22" s="8" t="e">
        <f t="shared" si="14"/>
        <v>#DIV/0!</v>
      </c>
      <c r="O22" s="8" t="e">
        <f t="shared" si="14"/>
        <v>#DIV/0!</v>
      </c>
      <c r="P22" s="8">
        <f t="shared" si="14"/>
        <v>1.0240236323973686</v>
      </c>
      <c r="Q22" s="8">
        <f t="shared" si="14"/>
        <v>0.41058142466084485</v>
      </c>
      <c r="R22" s="8">
        <f>+R20/R23</f>
        <v>1.0213361232362843</v>
      </c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</row>
    <row r="23" spans="2:47" x14ac:dyDescent="0.2">
      <c r="B23" s="2" t="s">
        <v>21</v>
      </c>
      <c r="C23" s="3">
        <v>186.920154</v>
      </c>
      <c r="D23" s="3">
        <v>187.825592</v>
      </c>
      <c r="E23" s="3">
        <v>187.827437</v>
      </c>
      <c r="F23" s="3"/>
      <c r="G23" s="3">
        <v>187.82920200000001</v>
      </c>
      <c r="H23" s="3">
        <v>187.82920200000001</v>
      </c>
      <c r="I23" s="3">
        <v>186.479342</v>
      </c>
      <c r="J23" s="3"/>
      <c r="K23" s="3"/>
      <c r="L23" s="3"/>
      <c r="M23" s="3"/>
      <c r="N23" s="3"/>
      <c r="O23" s="3"/>
      <c r="P23" s="3">
        <v>182.72136900000001</v>
      </c>
      <c r="Q23" s="3">
        <v>182.72136900000001</v>
      </c>
      <c r="R23" s="3">
        <v>187.599357</v>
      </c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</row>
    <row r="24" spans="2:47" x14ac:dyDescent="0.2"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</row>
    <row r="25" spans="2:47" x14ac:dyDescent="0.2">
      <c r="B25" s="2" t="s">
        <v>46</v>
      </c>
      <c r="C25" s="3"/>
      <c r="D25" s="3"/>
      <c r="E25" s="3"/>
      <c r="F25" s="3"/>
      <c r="G25" s="9">
        <f>+G5/C5-1</f>
        <v>0.16118223451802938</v>
      </c>
      <c r="H25" s="9">
        <f t="shared" ref="H25:J29" si="15">+H5/D5-1</f>
        <v>0.23018665910898028</v>
      </c>
      <c r="I25" s="9">
        <f t="shared" si="15"/>
        <v>0.10394004206953844</v>
      </c>
      <c r="J25" s="9" t="e">
        <f t="shared" si="15"/>
        <v>#DIV/0!</v>
      </c>
      <c r="K25" s="3"/>
      <c r="L25" s="3"/>
      <c r="M25" s="9" t="e">
        <f t="shared" ref="M25:Q29" si="16">+M5/L5-1</f>
        <v>#DIV/0!</v>
      </c>
      <c r="N25" s="9" t="e">
        <f t="shared" si="16"/>
        <v>#DIV/0!</v>
      </c>
      <c r="O25" s="9" t="e">
        <f t="shared" si="16"/>
        <v>#DIV/0!</v>
      </c>
      <c r="P25" s="9" t="e">
        <f t="shared" si="16"/>
        <v>#DIV/0!</v>
      </c>
      <c r="Q25" s="9">
        <f t="shared" si="16"/>
        <v>0.20573220635103784</v>
      </c>
      <c r="R25" s="9">
        <f>+R5/Q5-1</f>
        <v>0.17276218170972668</v>
      </c>
      <c r="S25" s="9">
        <f>+S5/R5-1</f>
        <v>-1</v>
      </c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</row>
    <row r="26" spans="2:47" x14ac:dyDescent="0.2">
      <c r="B26" s="2" t="s">
        <v>47</v>
      </c>
      <c r="C26" s="3"/>
      <c r="D26" s="3"/>
      <c r="E26" s="3"/>
      <c r="F26" s="3"/>
      <c r="G26" s="9">
        <f t="shared" ref="G26:G29" si="17">+G6/C6-1</f>
        <v>0.17401288730463382</v>
      </c>
      <c r="H26" s="9">
        <f t="shared" si="15"/>
        <v>0.12308000780924333</v>
      </c>
      <c r="I26" s="9">
        <f t="shared" si="15"/>
        <v>0.12903408892459223</v>
      </c>
      <c r="J26" s="9" t="e">
        <f t="shared" si="15"/>
        <v>#DIV/0!</v>
      </c>
      <c r="K26" s="3"/>
      <c r="L26" s="3"/>
      <c r="M26" s="9" t="e">
        <f t="shared" si="16"/>
        <v>#DIV/0!</v>
      </c>
      <c r="N26" s="9" t="e">
        <f t="shared" si="16"/>
        <v>#DIV/0!</v>
      </c>
      <c r="O26" s="9" t="e">
        <f t="shared" si="16"/>
        <v>#DIV/0!</v>
      </c>
      <c r="P26" s="9" t="e">
        <f t="shared" si="16"/>
        <v>#DIV/0!</v>
      </c>
      <c r="Q26" s="9">
        <f t="shared" si="16"/>
        <v>0.17895892289777371</v>
      </c>
      <c r="R26" s="9">
        <f t="shared" ref="R26:S29" si="18">+R6/Q6-1</f>
        <v>0.21790269061598821</v>
      </c>
      <c r="S26" s="9">
        <f t="shared" si="18"/>
        <v>-1</v>
      </c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</row>
    <row r="27" spans="2:47" x14ac:dyDescent="0.2">
      <c r="B27" s="2" t="s">
        <v>48</v>
      </c>
      <c r="C27" s="3"/>
      <c r="D27" s="3"/>
      <c r="E27" s="3"/>
      <c r="F27" s="3"/>
      <c r="G27" s="9">
        <f t="shared" si="17"/>
        <v>0.46811494826081534</v>
      </c>
      <c r="H27" s="9">
        <f t="shared" si="15"/>
        <v>0.30186213655668093</v>
      </c>
      <c r="I27" s="9">
        <f t="shared" si="15"/>
        <v>0.21393436323111215</v>
      </c>
      <c r="J27" s="9" t="e">
        <f t="shared" si="15"/>
        <v>#DIV/0!</v>
      </c>
      <c r="K27" s="3"/>
      <c r="L27" s="3"/>
      <c r="M27" s="9" t="e">
        <f t="shared" si="16"/>
        <v>#DIV/0!</v>
      </c>
      <c r="N27" s="9" t="e">
        <f t="shared" si="16"/>
        <v>#DIV/0!</v>
      </c>
      <c r="O27" s="9" t="e">
        <f t="shared" si="16"/>
        <v>#DIV/0!</v>
      </c>
      <c r="P27" s="9" t="e">
        <f t="shared" si="16"/>
        <v>#DIV/0!</v>
      </c>
      <c r="Q27" s="9">
        <f t="shared" si="16"/>
        <v>0.23888712784374921</v>
      </c>
      <c r="R27" s="9">
        <f t="shared" si="18"/>
        <v>0.38961056001679517</v>
      </c>
      <c r="S27" s="9">
        <f t="shared" si="18"/>
        <v>-1</v>
      </c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</row>
    <row r="28" spans="2:47" x14ac:dyDescent="0.2">
      <c r="B28" s="2" t="s">
        <v>53</v>
      </c>
      <c r="C28" s="3"/>
      <c r="D28" s="3"/>
      <c r="E28" s="3"/>
      <c r="F28" s="3"/>
      <c r="G28" s="9">
        <f t="shared" si="17"/>
        <v>-0.3776223776223776</v>
      </c>
      <c r="H28" s="9">
        <f t="shared" si="15"/>
        <v>0.20485744456177413</v>
      </c>
      <c r="I28" s="9">
        <f t="shared" si="15"/>
        <v>0.24219725343320841</v>
      </c>
      <c r="J28" s="9" t="e">
        <f t="shared" si="15"/>
        <v>#DIV/0!</v>
      </c>
      <c r="K28" s="3"/>
      <c r="L28" s="3"/>
      <c r="M28" s="9" t="e">
        <f t="shared" si="16"/>
        <v>#DIV/0!</v>
      </c>
      <c r="N28" s="9" t="e">
        <f t="shared" si="16"/>
        <v>#DIV/0!</v>
      </c>
      <c r="O28" s="9" t="e">
        <f t="shared" si="16"/>
        <v>#DIV/0!</v>
      </c>
      <c r="P28" s="9" t="e">
        <f t="shared" si="16"/>
        <v>#DIV/0!</v>
      </c>
      <c r="Q28" s="9">
        <f t="shared" si="16"/>
        <v>0.61182205971968306</v>
      </c>
      <c r="R28" s="9">
        <f t="shared" si="18"/>
        <v>-0.19054820415879015</v>
      </c>
      <c r="S28" s="9">
        <f t="shared" si="18"/>
        <v>-1</v>
      </c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</row>
    <row r="29" spans="2:47" x14ac:dyDescent="0.2">
      <c r="B29" s="1" t="s">
        <v>49</v>
      </c>
      <c r="C29" s="7"/>
      <c r="D29" s="7"/>
      <c r="E29" s="7"/>
      <c r="F29" s="7"/>
      <c r="G29" s="10">
        <f t="shared" si="17"/>
        <v>0.19409158732883491</v>
      </c>
      <c r="H29" s="10">
        <f t="shared" si="15"/>
        <v>0.19342786611365548</v>
      </c>
      <c r="I29" s="10">
        <f t="shared" si="15"/>
        <v>0.12444976432383426</v>
      </c>
      <c r="J29" s="10" t="e">
        <f t="shared" si="15"/>
        <v>#DIV/0!</v>
      </c>
      <c r="K29" s="7"/>
      <c r="L29" s="7"/>
      <c r="M29" s="10" t="e">
        <f t="shared" si="16"/>
        <v>#DIV/0!</v>
      </c>
      <c r="N29" s="10" t="e">
        <f t="shared" si="16"/>
        <v>#DIV/0!</v>
      </c>
      <c r="O29" s="10" t="e">
        <f t="shared" si="16"/>
        <v>#DIV/0!</v>
      </c>
      <c r="P29" s="10" t="e">
        <f t="shared" si="16"/>
        <v>#DIV/0!</v>
      </c>
      <c r="Q29" s="10">
        <f t="shared" si="16"/>
        <v>0.20041147925747071</v>
      </c>
      <c r="R29" s="10">
        <f t="shared" si="18"/>
        <v>0.20964990538979866</v>
      </c>
      <c r="S29" s="10">
        <f t="shared" si="18"/>
        <v>-1</v>
      </c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</row>
    <row r="30" spans="2:47" x14ac:dyDescent="0.2">
      <c r="B30" s="2" t="s">
        <v>50</v>
      </c>
      <c r="C30" s="9">
        <f t="shared" ref="C30:F30" si="19">+C11/C9</f>
        <v>0.61027848569278109</v>
      </c>
      <c r="D30" s="9">
        <f t="shared" si="19"/>
        <v>0.56345637556000705</v>
      </c>
      <c r="E30" s="9">
        <f t="shared" si="19"/>
        <v>0.59481229128228386</v>
      </c>
      <c r="F30" s="9" t="e">
        <f t="shared" si="19"/>
        <v>#DIV/0!</v>
      </c>
      <c r="G30" s="9">
        <f>+G11/G9</f>
        <v>0.60277176482297035</v>
      </c>
      <c r="H30" s="9">
        <f>+H11/H9</f>
        <v>0.57732314174777577</v>
      </c>
      <c r="I30" s="9">
        <f>+I11/I9</f>
        <v>0.60480724109586459</v>
      </c>
      <c r="J30" s="9" t="e">
        <f>+J11/J9</f>
        <v>#DIV/0!</v>
      </c>
      <c r="K30" s="3"/>
      <c r="L30" s="9" t="e">
        <f t="shared" ref="L30:S30" si="20">+L11/L9</f>
        <v>#DIV/0!</v>
      </c>
      <c r="M30" s="9" t="e">
        <f t="shared" si="20"/>
        <v>#DIV/0!</v>
      </c>
      <c r="N30" s="9" t="e">
        <f t="shared" si="20"/>
        <v>#DIV/0!</v>
      </c>
      <c r="O30" s="9" t="e">
        <f t="shared" si="20"/>
        <v>#DIV/0!</v>
      </c>
      <c r="P30" s="9">
        <f t="shared" si="20"/>
        <v>0.60330068480640597</v>
      </c>
      <c r="Q30" s="9">
        <f t="shared" si="20"/>
        <v>0.62054170791689311</v>
      </c>
      <c r="R30" s="9">
        <f t="shared" si="20"/>
        <v>0.58773362738198787</v>
      </c>
      <c r="S30" s="9" t="e">
        <f t="shared" si="20"/>
        <v>#DIV/0!</v>
      </c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</row>
    <row r="31" spans="2:47" x14ac:dyDescent="0.2">
      <c r="B31" s="2" t="s">
        <v>51</v>
      </c>
      <c r="C31" s="9">
        <f t="shared" ref="C31:F31" si="21">+C16/C9</f>
        <v>0.11742219170485005</v>
      </c>
      <c r="D31" s="9">
        <f t="shared" si="21"/>
        <v>0.27535096541463377</v>
      </c>
      <c r="E31" s="9">
        <f t="shared" si="21"/>
        <v>0.27529136373455537</v>
      </c>
      <c r="F31" s="9" t="e">
        <f t="shared" si="21"/>
        <v>#DIV/0!</v>
      </c>
      <c r="G31" s="9">
        <f>+G16/G9</f>
        <v>0.177015860377807</v>
      </c>
      <c r="H31" s="9">
        <f>+H16/H9</f>
        <v>0.30526526561384582</v>
      </c>
      <c r="I31" s="9">
        <f>+I16/I9</f>
        <v>0.31176048198386885</v>
      </c>
      <c r="J31" s="9" t="e">
        <f>+J16/J9</f>
        <v>#DIV/0!</v>
      </c>
      <c r="K31" s="3"/>
      <c r="L31" s="9" t="e">
        <f t="shared" ref="L31:S31" si="22">+L16/L9</f>
        <v>#DIV/0!</v>
      </c>
      <c r="M31" s="9" t="e">
        <f t="shared" si="22"/>
        <v>#DIV/0!</v>
      </c>
      <c r="N31" s="9" t="e">
        <f t="shared" si="22"/>
        <v>#DIV/0!</v>
      </c>
      <c r="O31" s="9" t="e">
        <f t="shared" si="22"/>
        <v>#DIV/0!</v>
      </c>
      <c r="P31" s="9">
        <f t="shared" si="22"/>
        <v>0.29209636371097319</v>
      </c>
      <c r="Q31" s="9">
        <f t="shared" si="22"/>
        <v>0.17473428374748889</v>
      </c>
      <c r="R31" s="9">
        <f t="shared" si="22"/>
        <v>0.23332649928796623</v>
      </c>
      <c r="S31" s="9" t="e">
        <f t="shared" si="22"/>
        <v>#DIV/0!</v>
      </c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</row>
    <row r="32" spans="2:47" x14ac:dyDescent="0.2">
      <c r="B32" s="2" t="s">
        <v>52</v>
      </c>
      <c r="C32" s="9">
        <f t="shared" ref="C32:F32" si="23">+C19/C18</f>
        <v>-13.904166666666551</v>
      </c>
      <c r="D32" s="9">
        <f t="shared" si="23"/>
        <v>0.31839196362321864</v>
      </c>
      <c r="E32" s="9">
        <f t="shared" si="23"/>
        <v>0.3266648631588438</v>
      </c>
      <c r="F32" s="9" t="e">
        <f t="shared" si="23"/>
        <v>#DIV/0!</v>
      </c>
      <c r="G32" s="9">
        <f>+G19/G18</f>
        <v>0.48744013043921358</v>
      </c>
      <c r="H32" s="9">
        <f>+H19/H18</f>
        <v>0.29789394232888683</v>
      </c>
      <c r="I32" s="9">
        <f>+I19/I18</f>
        <v>0.28078406491576635</v>
      </c>
      <c r="J32" s="9" t="e">
        <f>+J19/J18</f>
        <v>#DIV/0!</v>
      </c>
      <c r="K32" s="3"/>
      <c r="L32" s="9" t="e">
        <f t="shared" ref="L32:S32" si="24">+L19/L18</f>
        <v>#DIV/0!</v>
      </c>
      <c r="M32" s="9" t="e">
        <f t="shared" si="24"/>
        <v>#DIV/0!</v>
      </c>
      <c r="N32" s="9" t="e">
        <f t="shared" si="24"/>
        <v>#DIV/0!</v>
      </c>
      <c r="O32" s="9" t="e">
        <f t="shared" si="24"/>
        <v>#DIV/0!</v>
      </c>
      <c r="P32" s="9">
        <f t="shared" si="24"/>
        <v>0.25312145742523673</v>
      </c>
      <c r="Q32" s="9">
        <f t="shared" si="24"/>
        <v>0.51174081691094186</v>
      </c>
      <c r="R32" s="9">
        <f t="shared" si="24"/>
        <v>0.34780891953897825</v>
      </c>
      <c r="S32" s="9" t="e">
        <f t="shared" si="24"/>
        <v>#DIV/0!</v>
      </c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</row>
    <row r="33" spans="3:47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</row>
    <row r="34" spans="3:47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</row>
    <row r="35" spans="3:47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</row>
    <row r="36" spans="3:47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</row>
    <row r="37" spans="3:47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</row>
    <row r="38" spans="3:47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</row>
    <row r="39" spans="3:47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</row>
    <row r="40" spans="3:47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</row>
    <row r="41" spans="3:47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</row>
    <row r="42" spans="3:47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</row>
    <row r="43" spans="3:47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</row>
    <row r="44" spans="3:47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</row>
    <row r="45" spans="3:47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</row>
    <row r="46" spans="3:47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</row>
    <row r="47" spans="3:47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</row>
    <row r="48" spans="3:47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</row>
    <row r="49" spans="3:47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</row>
    <row r="50" spans="3:47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</row>
    <row r="51" spans="3:47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</row>
    <row r="52" spans="3:47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</row>
    <row r="53" spans="3:47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</row>
    <row r="54" spans="3:47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</row>
    <row r="55" spans="3:47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</row>
    <row r="56" spans="3:47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</row>
    <row r="57" spans="3:47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</row>
    <row r="58" spans="3:47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</row>
    <row r="59" spans="3:47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</row>
    <row r="60" spans="3:47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</row>
    <row r="61" spans="3:47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</row>
    <row r="62" spans="3:47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</row>
    <row r="63" spans="3:47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</row>
    <row r="64" spans="3:47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</row>
    <row r="65" spans="3:47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</row>
    <row r="66" spans="3:47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</row>
    <row r="67" spans="3:47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</row>
    <row r="68" spans="3:47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</row>
    <row r="69" spans="3:47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</row>
    <row r="70" spans="3:47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</row>
    <row r="71" spans="3:47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</row>
    <row r="72" spans="3:47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</row>
    <row r="73" spans="3:47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</row>
    <row r="74" spans="3:47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</row>
    <row r="75" spans="3:47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</row>
    <row r="76" spans="3:47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</row>
    <row r="77" spans="3:47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</row>
    <row r="78" spans="3:47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</row>
    <row r="79" spans="3:47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</row>
    <row r="80" spans="3:47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</row>
    <row r="81" spans="3:47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</row>
    <row r="82" spans="3:47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</row>
    <row r="83" spans="3:47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</row>
    <row r="84" spans="3:47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</row>
    <row r="85" spans="3:47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</row>
    <row r="86" spans="3:47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</row>
    <row r="87" spans="3:47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</row>
    <row r="88" spans="3:47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</row>
    <row r="89" spans="3:47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</row>
    <row r="90" spans="3:47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</row>
    <row r="91" spans="3:47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</row>
    <row r="92" spans="3:47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</row>
    <row r="93" spans="3:47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</row>
    <row r="94" spans="3:47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</row>
    <row r="95" spans="3:47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</row>
    <row r="96" spans="3:47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</row>
    <row r="97" spans="3:47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</row>
    <row r="98" spans="3:47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</row>
    <row r="99" spans="3:47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</row>
    <row r="100" spans="3:47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</row>
    <row r="101" spans="3:47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</row>
    <row r="102" spans="3:47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</row>
    <row r="103" spans="3:47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</row>
    <row r="104" spans="3:47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</row>
    <row r="105" spans="3:47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</row>
    <row r="106" spans="3:47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</row>
    <row r="107" spans="3:47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</row>
    <row r="108" spans="3:47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</row>
    <row r="109" spans="3:47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</row>
    <row r="110" spans="3:47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</row>
    <row r="111" spans="3:47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</row>
    <row r="112" spans="3:47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</row>
    <row r="113" spans="3:47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</row>
    <row r="114" spans="3:47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</row>
    <row r="115" spans="3:47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</row>
    <row r="116" spans="3:47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</row>
    <row r="117" spans="3:47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</row>
    <row r="118" spans="3:47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</row>
    <row r="119" spans="3:47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</row>
    <row r="120" spans="3:47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</row>
    <row r="121" spans="3:47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</row>
    <row r="122" spans="3:47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</row>
    <row r="123" spans="3:47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</row>
    <row r="124" spans="3:47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</row>
    <row r="125" spans="3:47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</row>
    <row r="126" spans="3:47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</row>
    <row r="127" spans="3:47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</row>
    <row r="128" spans="3:47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</row>
    <row r="129" spans="3:47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</row>
    <row r="130" spans="3:47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</row>
    <row r="131" spans="3:47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</row>
    <row r="132" spans="3:47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</row>
    <row r="133" spans="3:47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</row>
    <row r="134" spans="3:47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</row>
    <row r="135" spans="3:47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</row>
    <row r="136" spans="3:47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</row>
    <row r="137" spans="3:47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</row>
    <row r="138" spans="3:47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</row>
    <row r="139" spans="3:47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</row>
    <row r="140" spans="3:47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</row>
    <row r="141" spans="3:47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</row>
    <row r="142" spans="3:47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</row>
    <row r="143" spans="3:47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</row>
    <row r="144" spans="3:47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</row>
    <row r="145" spans="3:47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</row>
    <row r="146" spans="3:47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</row>
    <row r="147" spans="3:47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</row>
    <row r="148" spans="3:47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</row>
    <row r="149" spans="3:47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</row>
    <row r="150" spans="3:47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</row>
    <row r="151" spans="3:47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</row>
    <row r="152" spans="3:47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</row>
    <row r="153" spans="3:47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</row>
    <row r="154" spans="3:47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</row>
    <row r="155" spans="3:47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</row>
    <row r="156" spans="3:47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</row>
    <row r="157" spans="3:47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</row>
    <row r="158" spans="3:47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</row>
    <row r="159" spans="3:47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</row>
    <row r="160" spans="3:47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</row>
    <row r="161" spans="3:47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</row>
    <row r="162" spans="3:47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</row>
    <row r="163" spans="3:47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</row>
    <row r="164" spans="3:47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</row>
    <row r="165" spans="3:47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</row>
    <row r="166" spans="3:47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</row>
    <row r="167" spans="3:47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</row>
    <row r="168" spans="3:47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</row>
    <row r="169" spans="3:47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</row>
    <row r="170" spans="3:47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</row>
    <row r="171" spans="3:47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</row>
    <row r="172" spans="3:47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</row>
    <row r="173" spans="3:47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</row>
    <row r="174" spans="3:47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</row>
    <row r="175" spans="3:47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</row>
    <row r="176" spans="3:47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</row>
    <row r="177" spans="3:47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</row>
    <row r="178" spans="3:47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</row>
    <row r="179" spans="3:47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</row>
    <row r="180" spans="3:47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</row>
    <row r="181" spans="3:47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</row>
    <row r="182" spans="3:47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</row>
    <row r="183" spans="3:47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</row>
    <row r="184" spans="3:47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</row>
    <row r="185" spans="3:47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</row>
    <row r="186" spans="3:47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</row>
    <row r="187" spans="3:47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</row>
    <row r="188" spans="3:47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</row>
    <row r="189" spans="3:47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</row>
    <row r="190" spans="3:47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</row>
    <row r="191" spans="3:47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</row>
    <row r="192" spans="3:47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</row>
    <row r="193" spans="3:47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</row>
    <row r="194" spans="3:47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</row>
    <row r="195" spans="3:47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</row>
    <row r="196" spans="3:47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</row>
    <row r="197" spans="3:47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</row>
    <row r="198" spans="3:47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</row>
    <row r="199" spans="3:47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</row>
    <row r="200" spans="3:47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</row>
    <row r="201" spans="3:47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</row>
    <row r="202" spans="3:47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</row>
    <row r="203" spans="3:47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</row>
    <row r="204" spans="3:47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</row>
    <row r="205" spans="3:47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</row>
    <row r="206" spans="3:47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</row>
    <row r="207" spans="3:47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</row>
    <row r="208" spans="3:47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</row>
    <row r="209" spans="3:47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</row>
    <row r="210" spans="3:47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</row>
    <row r="211" spans="3:47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</row>
    <row r="212" spans="3:47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</row>
    <row r="213" spans="3:47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</row>
    <row r="214" spans="3:47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</row>
    <row r="215" spans="3:47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</row>
    <row r="216" spans="3:47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</row>
    <row r="217" spans="3:47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</row>
    <row r="218" spans="3:47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</row>
    <row r="219" spans="3:47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</row>
    <row r="220" spans="3:47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</row>
    <row r="221" spans="3:47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</row>
    <row r="222" spans="3:47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</row>
    <row r="223" spans="3:47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</row>
    <row r="224" spans="3:47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</row>
    <row r="225" spans="3:47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</row>
    <row r="226" spans="3:47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</row>
    <row r="227" spans="3:47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</row>
    <row r="228" spans="3:47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</row>
    <row r="229" spans="3:47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</row>
    <row r="230" spans="3:47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</row>
    <row r="231" spans="3:47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</row>
    <row r="232" spans="3:47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</row>
    <row r="233" spans="3:47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</row>
    <row r="234" spans="3:47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</row>
    <row r="235" spans="3:47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</row>
    <row r="236" spans="3:47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</row>
    <row r="237" spans="3:47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</row>
    <row r="238" spans="3:47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</row>
    <row r="239" spans="3:47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</row>
    <row r="240" spans="3:47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</row>
    <row r="241" spans="3:47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</row>
    <row r="242" spans="3:47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</row>
    <row r="243" spans="3:47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</row>
    <row r="244" spans="3:47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</row>
    <row r="245" spans="3:47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</row>
    <row r="246" spans="3:47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</row>
    <row r="247" spans="3:47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</row>
    <row r="248" spans="3:47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</row>
    <row r="249" spans="3:47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</row>
    <row r="250" spans="3:47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</row>
    <row r="251" spans="3:47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</row>
    <row r="252" spans="3:47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</row>
    <row r="253" spans="3:47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</row>
    <row r="254" spans="3:47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</row>
    <row r="255" spans="3:47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</row>
    <row r="256" spans="3:47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</row>
    <row r="257" spans="3:47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</row>
    <row r="258" spans="3:47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</row>
    <row r="259" spans="3:47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</row>
    <row r="260" spans="3:47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</row>
    <row r="261" spans="3:47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</row>
    <row r="262" spans="3:47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</row>
    <row r="263" spans="3:47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</row>
    <row r="264" spans="3:47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</row>
    <row r="265" spans="3:47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</row>
    <row r="266" spans="3:47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</row>
    <row r="267" spans="3:47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</row>
    <row r="268" spans="3:47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</row>
    <row r="269" spans="3:47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</row>
    <row r="270" spans="3:47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</row>
    <row r="271" spans="3:47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</row>
    <row r="272" spans="3:47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</row>
    <row r="273" spans="3:47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</row>
    <row r="274" spans="3:47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</row>
    <row r="275" spans="3:47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</row>
    <row r="276" spans="3:47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</row>
    <row r="277" spans="3:47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</row>
    <row r="278" spans="3:47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</row>
    <row r="279" spans="3:47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</row>
    <row r="280" spans="3:47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</row>
    <row r="281" spans="3:47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</row>
    <row r="282" spans="3:47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</row>
    <row r="283" spans="3:47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</row>
    <row r="284" spans="3:47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</row>
    <row r="285" spans="3:47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</row>
    <row r="286" spans="3:47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</row>
    <row r="287" spans="3:47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</row>
    <row r="288" spans="3:47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</row>
    <row r="289" spans="3:47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</row>
    <row r="290" spans="3:47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</row>
    <row r="291" spans="3:47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</row>
    <row r="292" spans="3:47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</row>
    <row r="293" spans="3:47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</row>
    <row r="294" spans="3:47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</row>
    <row r="295" spans="3:47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</row>
    <row r="296" spans="3:47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</row>
    <row r="297" spans="3:47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</row>
    <row r="298" spans="3:47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</row>
    <row r="299" spans="3:47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</row>
    <row r="300" spans="3:47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</row>
    <row r="301" spans="3:47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</row>
    <row r="302" spans="3:47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</row>
    <row r="303" spans="3:47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</row>
    <row r="304" spans="3:47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</row>
    <row r="305" spans="3:47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</row>
    <row r="306" spans="3:47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</row>
    <row r="307" spans="3:47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</row>
    <row r="308" spans="3:47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</row>
    <row r="309" spans="3:47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</row>
    <row r="310" spans="3:47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</row>
    <row r="311" spans="3:47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</row>
    <row r="312" spans="3:47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</row>
    <row r="313" spans="3:47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</row>
    <row r="314" spans="3:47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</row>
    <row r="315" spans="3:47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</row>
    <row r="316" spans="3:47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</row>
  </sheetData>
  <hyperlinks>
    <hyperlink ref="A1" location="Main!A1" display="Main" xr:uid="{245417BE-B86B-4955-B496-68D380313DA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2025-01-30T13:16:26Z</dcterms:created>
  <dcterms:modified xsi:type="dcterms:W3CDTF">2025-09-02T11:57:05Z</dcterms:modified>
</cp:coreProperties>
</file>