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A7665B4-7A8E-4EDC-AA64-C3498FE9AC33}" xr6:coauthVersionLast="47" xr6:coauthVersionMax="47" xr10:uidLastSave="{00000000-0000-0000-0000-000000000000}"/>
  <bookViews>
    <workbookView xWindow="-120" yWindow="-120" windowWidth="38640" windowHeight="21060" activeTab="2" xr2:uid="{F1691F7E-D160-4792-AE06-DE8123BA55BD}"/>
  </bookViews>
  <sheets>
    <sheet name="Main" sheetId="1" r:id="rId1"/>
    <sheet name="Quartr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23" i="3"/>
  <c r="G22" i="3"/>
  <c r="G21" i="3"/>
  <c r="G20" i="3"/>
  <c r="G19" i="3"/>
  <c r="G18" i="3"/>
  <c r="G17" i="3"/>
  <c r="G16" i="3"/>
  <c r="N23" i="2"/>
  <c r="O23" i="2"/>
  <c r="Q46" i="2"/>
  <c r="P46" i="2"/>
  <c r="M46" i="2"/>
  <c r="L46" i="2"/>
  <c r="Q45" i="2"/>
  <c r="P45" i="2"/>
  <c r="M45" i="2"/>
  <c r="L45" i="2"/>
  <c r="Q44" i="2"/>
  <c r="P44" i="2"/>
  <c r="M44" i="2"/>
  <c r="L44" i="2"/>
  <c r="P43" i="2"/>
  <c r="O43" i="2"/>
  <c r="Q43" i="2"/>
  <c r="P42" i="2"/>
  <c r="P41" i="2"/>
  <c r="P40" i="2"/>
  <c r="P39" i="2"/>
  <c r="P38" i="2"/>
  <c r="P37" i="2"/>
  <c r="Q42" i="2"/>
  <c r="Q41" i="2"/>
  <c r="Q40" i="2"/>
  <c r="Q39" i="2"/>
  <c r="Q38" i="2"/>
  <c r="Q37" i="2"/>
  <c r="J35" i="2"/>
  <c r="H35" i="2"/>
  <c r="H31" i="2"/>
  <c r="H29" i="2"/>
  <c r="H27" i="2"/>
  <c r="H26" i="2"/>
  <c r="H25" i="2"/>
  <c r="J31" i="2"/>
  <c r="J29" i="2"/>
  <c r="J27" i="2"/>
  <c r="J26" i="2"/>
  <c r="J25" i="2"/>
  <c r="H23" i="2"/>
  <c r="H22" i="2"/>
  <c r="H21" i="2"/>
  <c r="H20" i="2"/>
  <c r="H18" i="2"/>
  <c r="J23" i="2"/>
  <c r="J22" i="2"/>
  <c r="J21" i="2"/>
  <c r="J20" i="2"/>
  <c r="J18" i="2"/>
  <c r="H17" i="2"/>
  <c r="J17" i="2"/>
  <c r="J19" i="2" s="1"/>
  <c r="J16" i="2"/>
  <c r="J15" i="2"/>
  <c r="J14" i="2"/>
  <c r="H16" i="2"/>
  <c r="H15" i="2"/>
  <c r="H14" i="2"/>
  <c r="H13" i="2"/>
  <c r="H12" i="2"/>
  <c r="H11" i="2"/>
  <c r="H10" i="2"/>
  <c r="H39" i="2" s="1"/>
  <c r="H9" i="2"/>
  <c r="H8" i="2"/>
  <c r="H7" i="2"/>
  <c r="H6" i="2"/>
  <c r="H5" i="2"/>
  <c r="H4" i="2"/>
  <c r="H3" i="2"/>
  <c r="J13" i="2"/>
  <c r="J12" i="2"/>
  <c r="J11" i="2"/>
  <c r="J40" i="2" s="1"/>
  <c r="J10" i="2"/>
  <c r="J39" i="2" s="1"/>
  <c r="J9" i="2"/>
  <c r="J38" i="2" s="1"/>
  <c r="J8" i="2"/>
  <c r="J7" i="2"/>
  <c r="J6" i="2"/>
  <c r="J5" i="2"/>
  <c r="J4" i="2"/>
  <c r="J3" i="2"/>
  <c r="P34" i="2"/>
  <c r="M34" i="2"/>
  <c r="L34" i="2"/>
  <c r="Q34" i="2"/>
  <c r="P30" i="2"/>
  <c r="P32" i="2" s="1"/>
  <c r="M32" i="2"/>
  <c r="Q32" i="2"/>
  <c r="Q30" i="2"/>
  <c r="Q28" i="2"/>
  <c r="P28" i="2"/>
  <c r="M28" i="2"/>
  <c r="L28" i="2"/>
  <c r="P19" i="2"/>
  <c r="O19" i="2"/>
  <c r="O44" i="2" s="1"/>
  <c r="N19" i="2"/>
  <c r="N44" i="2" s="1"/>
  <c r="M19" i="2"/>
  <c r="Q24" i="2"/>
  <c r="P24" i="2"/>
  <c r="M24" i="2"/>
  <c r="L24" i="2"/>
  <c r="Q19" i="2"/>
  <c r="J7" i="1"/>
  <c r="J6" i="1"/>
  <c r="C19" i="2"/>
  <c r="C44" i="2" s="1"/>
  <c r="D19" i="2"/>
  <c r="D44" i="2" s="1"/>
  <c r="E19" i="2"/>
  <c r="E24" i="2" s="1"/>
  <c r="F19" i="2"/>
  <c r="F24" i="2" s="1"/>
  <c r="G19" i="2"/>
  <c r="G24" i="2" s="1"/>
  <c r="I19" i="2"/>
  <c r="I24" i="2" s="1"/>
  <c r="F37" i="2"/>
  <c r="G37" i="2"/>
  <c r="H37" i="2"/>
  <c r="I37" i="2"/>
  <c r="J37" i="2"/>
  <c r="F38" i="2"/>
  <c r="G38" i="2"/>
  <c r="H38" i="2"/>
  <c r="I38" i="2"/>
  <c r="F39" i="2"/>
  <c r="G39" i="2"/>
  <c r="I39" i="2"/>
  <c r="F40" i="2"/>
  <c r="G40" i="2"/>
  <c r="H40" i="2"/>
  <c r="I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3" i="1"/>
  <c r="J5" i="1" s="1"/>
  <c r="N24" i="2" l="1"/>
  <c r="N28" i="2" s="1"/>
  <c r="N46" i="2" s="1"/>
  <c r="O24" i="2"/>
  <c r="O28" i="2" s="1"/>
  <c r="O46" i="2" s="1"/>
  <c r="H19" i="2"/>
  <c r="H24" i="2" s="1"/>
  <c r="J24" i="2"/>
  <c r="J28" i="2" s="1"/>
  <c r="J43" i="2"/>
  <c r="J8" i="1"/>
  <c r="D24" i="2"/>
  <c r="D28" i="2" s="1"/>
  <c r="D46" i="2" s="1"/>
  <c r="C24" i="2"/>
  <c r="C28" i="2" s="1"/>
  <c r="C30" i="2" s="1"/>
  <c r="C32" i="2" s="1"/>
  <c r="C34" i="2" s="1"/>
  <c r="I28" i="2"/>
  <c r="I45" i="2"/>
  <c r="H28" i="2"/>
  <c r="H45" i="2"/>
  <c r="G28" i="2"/>
  <c r="G45" i="2"/>
  <c r="F28" i="2"/>
  <c r="F45" i="2"/>
  <c r="E28" i="2"/>
  <c r="E45" i="2"/>
  <c r="J44" i="2"/>
  <c r="I44" i="2"/>
  <c r="H44" i="2"/>
  <c r="G44" i="2"/>
  <c r="F44" i="2"/>
  <c r="E44" i="2"/>
  <c r="N45" i="2" l="1"/>
  <c r="N30" i="2"/>
  <c r="N32" i="2" s="1"/>
  <c r="N34" i="2" s="1"/>
  <c r="O45" i="2"/>
  <c r="O30" i="2"/>
  <c r="O32" i="2" s="1"/>
  <c r="O34" i="2" s="1"/>
  <c r="J45" i="2"/>
  <c r="D30" i="2"/>
  <c r="D32" i="2" s="1"/>
  <c r="D34" i="2" s="1"/>
  <c r="C45" i="2"/>
  <c r="D45" i="2"/>
  <c r="C46" i="2"/>
  <c r="E30" i="2"/>
  <c r="E32" i="2" s="1"/>
  <c r="E34" i="2" s="1"/>
  <c r="E46" i="2"/>
  <c r="F30" i="2"/>
  <c r="F32" i="2" s="1"/>
  <c r="F34" i="2" s="1"/>
  <c r="F46" i="2"/>
  <c r="G30" i="2"/>
  <c r="G32" i="2" s="1"/>
  <c r="G34" i="2" s="1"/>
  <c r="G46" i="2"/>
  <c r="H30" i="2"/>
  <c r="H32" i="2" s="1"/>
  <c r="H34" i="2" s="1"/>
  <c r="H46" i="2"/>
  <c r="I30" i="2"/>
  <c r="I32" i="2" s="1"/>
  <c r="I34" i="2" s="1"/>
  <c r="I46" i="2"/>
  <c r="J46" i="2"/>
  <c r="J30" i="2"/>
  <c r="J32" i="2" s="1"/>
  <c r="J34" i="2" s="1"/>
</calcChain>
</file>

<file path=xl/sharedStrings.xml><?xml version="1.0" encoding="utf-8"?>
<sst xmlns="http://schemas.openxmlformats.org/spreadsheetml/2006/main" count="116" uniqueCount="95">
  <si>
    <t>CFR.SW</t>
  </si>
  <si>
    <t>Richemont</t>
  </si>
  <si>
    <t>IR</t>
  </si>
  <si>
    <t>Shares</t>
  </si>
  <si>
    <t>MC</t>
  </si>
  <si>
    <t>Cash</t>
  </si>
  <si>
    <t>Debt</t>
  </si>
  <si>
    <t>EV</t>
  </si>
  <si>
    <t>Price EUR</t>
  </si>
  <si>
    <t>Price CHF</t>
  </si>
  <si>
    <t>numbers in mio EUR</t>
  </si>
  <si>
    <t>CHF/EUR</t>
  </si>
  <si>
    <t>Main</t>
  </si>
  <si>
    <t>H122</t>
  </si>
  <si>
    <t>H222</t>
  </si>
  <si>
    <t>H123</t>
  </si>
  <si>
    <t>H223</t>
  </si>
  <si>
    <t>H124</t>
  </si>
  <si>
    <t>H224</t>
  </si>
  <si>
    <t>H125</t>
  </si>
  <si>
    <t>H225</t>
  </si>
  <si>
    <t>Revenue</t>
  </si>
  <si>
    <t>COGS</t>
  </si>
  <si>
    <t>Gross Profit</t>
  </si>
  <si>
    <t xml:space="preserve">Selling &amp; Distribution </t>
  </si>
  <si>
    <t>Communication Expense</t>
  </si>
  <si>
    <t>Administrative Expense</t>
  </si>
  <si>
    <t>Other Operating Expenses</t>
  </si>
  <si>
    <t>Operating Income</t>
  </si>
  <si>
    <t>Finance Cost</t>
  </si>
  <si>
    <t>Finance Income</t>
  </si>
  <si>
    <t xml:space="preserve">Earnings of investees </t>
  </si>
  <si>
    <t>Pretax Income</t>
  </si>
  <si>
    <t>Tax Expense</t>
  </si>
  <si>
    <t>Income from con. Operations</t>
  </si>
  <si>
    <t>Loss from discon. Operations</t>
  </si>
  <si>
    <t>Net Income</t>
  </si>
  <si>
    <t>EPS</t>
  </si>
  <si>
    <t>Jewellery</t>
  </si>
  <si>
    <t>Watches</t>
  </si>
  <si>
    <t>Leather Goods &amp; Accessoires</t>
  </si>
  <si>
    <t>Clothing</t>
  </si>
  <si>
    <t>Writing instruments</t>
  </si>
  <si>
    <t>Other</t>
  </si>
  <si>
    <t>Jewellery Growth</t>
  </si>
  <si>
    <t>Watches Growth</t>
  </si>
  <si>
    <t>Leather &amp; Accessoires Growth</t>
  </si>
  <si>
    <t>Clothing Growth</t>
  </si>
  <si>
    <t>Writing instruments Growth</t>
  </si>
  <si>
    <t>Other Growth</t>
  </si>
  <si>
    <t>Revenue Growth</t>
  </si>
  <si>
    <t xml:space="preserve">Gross Margin </t>
  </si>
  <si>
    <t xml:space="preserve">Operating Margin </t>
  </si>
  <si>
    <t>Tax Rate</t>
  </si>
  <si>
    <t>Brands:</t>
  </si>
  <si>
    <t>Jewelery:</t>
  </si>
  <si>
    <t>Van Cleef, Cartier, Buccellati, Vherner</t>
  </si>
  <si>
    <t>Specialist Watchmakers:</t>
  </si>
  <si>
    <t>A. Lange &amp; Söhne, Baume&amp;Mercier, IWC, Jaeger Le Coultre</t>
  </si>
  <si>
    <t>Panera, Piaget, Roger Dubuis, Vacheron Constantin</t>
  </si>
  <si>
    <t>Fashion &amp; Accessoires</t>
  </si>
  <si>
    <t>Alaia, Chloé. Delvaux, dunhill. G/Fore, Gianuito Rossi</t>
  </si>
  <si>
    <t>Montblanc, Peter-Millar, Purdey, Serapian</t>
  </si>
  <si>
    <t>Time Vallée, Watchfinder &amp; Co.</t>
  </si>
  <si>
    <t>FY24</t>
  </si>
  <si>
    <t>FY20</t>
  </si>
  <si>
    <t>FY21</t>
  </si>
  <si>
    <t>FY22</t>
  </si>
  <si>
    <t>FY23</t>
  </si>
  <si>
    <t>FY25</t>
  </si>
  <si>
    <t>Europe</t>
  </si>
  <si>
    <t>APAC</t>
  </si>
  <si>
    <t>Americas</t>
  </si>
  <si>
    <t xml:space="preserve">Japan </t>
  </si>
  <si>
    <t>Middle East &amp; Africa</t>
  </si>
  <si>
    <t>Retail</t>
  </si>
  <si>
    <t>Online Retail</t>
  </si>
  <si>
    <t>Wholesale &amp; Royalties</t>
  </si>
  <si>
    <t>Q126</t>
  </si>
  <si>
    <t>Q125</t>
  </si>
  <si>
    <t>Q225</t>
  </si>
  <si>
    <t>Q325</t>
  </si>
  <si>
    <t>Q425</t>
  </si>
  <si>
    <t>Q226</t>
  </si>
  <si>
    <t>Q326</t>
  </si>
  <si>
    <t>Q426</t>
  </si>
  <si>
    <t>EU Growth</t>
  </si>
  <si>
    <t>APAC Growth</t>
  </si>
  <si>
    <t>Americas Growth</t>
  </si>
  <si>
    <t>Japan Growth</t>
  </si>
  <si>
    <t>Middle East Growth</t>
  </si>
  <si>
    <t>Retail Growth</t>
  </si>
  <si>
    <t>Online Growth</t>
  </si>
  <si>
    <t>Wholesale Growth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</si>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</sst>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0" fontId="7" fillId="0" borderId="0" xfId="0" applyFont="1"/>
    <xf numFmtId="3" fontId="4" fillId="0" borderId="0" xfId="0" applyNumberFormat="1" applyFont="1"/>
    <xf numFmtId="9" fontId="1" fillId="0" borderId="0" xfId="1" applyFont="1"/>
    <xf numFmtId="9" fontId="4" fillId="0" borderId="0" xfId="1" applyFont="1"/>
    <xf numFmtId="4" fontId="1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chemont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80BA-F5A6-4ECB-9A9C-99A134BB31C0}">
  <dimension ref="A1:K23"/>
  <sheetViews>
    <sheetView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10</v>
      </c>
      <c r="I2" s="2" t="s">
        <v>9</v>
      </c>
      <c r="J2" s="2">
        <v>149.9</v>
      </c>
    </row>
    <row r="3" spans="1:11" x14ac:dyDescent="0.2">
      <c r="I3" s="2" t="s">
        <v>8</v>
      </c>
      <c r="J3" s="3">
        <f>+J2*J10</f>
        <v>158.89400000000001</v>
      </c>
    </row>
    <row r="4" spans="1:11" x14ac:dyDescent="0.2">
      <c r="B4" s="4" t="s">
        <v>0</v>
      </c>
      <c r="I4" s="2" t="s">
        <v>3</v>
      </c>
      <c r="J4" s="5">
        <v>586.70000000000005</v>
      </c>
      <c r="K4" s="6" t="s">
        <v>94</v>
      </c>
    </row>
    <row r="5" spans="1:11" x14ac:dyDescent="0.2">
      <c r="B5" s="7" t="s">
        <v>2</v>
      </c>
      <c r="I5" s="2" t="s">
        <v>4</v>
      </c>
      <c r="J5" s="3">
        <f>+J3*J4</f>
        <v>93223.109800000006</v>
      </c>
    </row>
    <row r="6" spans="1:11" x14ac:dyDescent="0.2">
      <c r="I6" s="2" t="s">
        <v>5</v>
      </c>
      <c r="J6" s="3">
        <f>7606+9162</f>
        <v>16768</v>
      </c>
      <c r="K6" s="6" t="s">
        <v>94</v>
      </c>
    </row>
    <row r="7" spans="1:11" x14ac:dyDescent="0.2">
      <c r="I7" s="2" t="s">
        <v>6</v>
      </c>
      <c r="J7" s="3">
        <f>1502+4487+239+2522</f>
        <v>8750</v>
      </c>
      <c r="K7" s="6" t="s">
        <v>94</v>
      </c>
    </row>
    <row r="8" spans="1:11" x14ac:dyDescent="0.2">
      <c r="I8" s="2" t="s">
        <v>7</v>
      </c>
      <c r="J8" s="3">
        <f>+J5-J6+J7</f>
        <v>85205.109800000006</v>
      </c>
    </row>
    <row r="9" spans="1:11" x14ac:dyDescent="0.2">
      <c r="J9" s="3"/>
    </row>
    <row r="10" spans="1:11" x14ac:dyDescent="0.2">
      <c r="I10" s="2" t="s">
        <v>11</v>
      </c>
      <c r="J10" s="2">
        <v>1.06</v>
      </c>
    </row>
    <row r="13" spans="1:11" x14ac:dyDescent="0.2">
      <c r="B13" s="8" t="s">
        <v>54</v>
      </c>
    </row>
    <row r="14" spans="1:11" x14ac:dyDescent="0.2">
      <c r="B14" s="9" t="s">
        <v>55</v>
      </c>
    </row>
    <row r="15" spans="1:11" x14ac:dyDescent="0.2">
      <c r="B15" s="2" t="s">
        <v>56</v>
      </c>
    </row>
    <row r="16" spans="1:11" x14ac:dyDescent="0.2">
      <c r="B16" s="9" t="s">
        <v>57</v>
      </c>
    </row>
    <row r="17" spans="2:2" x14ac:dyDescent="0.2">
      <c r="B17" s="2" t="s">
        <v>58</v>
      </c>
    </row>
    <row r="18" spans="2:2" x14ac:dyDescent="0.2">
      <c r="B18" s="2" t="s">
        <v>59</v>
      </c>
    </row>
    <row r="19" spans="2:2" x14ac:dyDescent="0.2">
      <c r="B19" s="9" t="s">
        <v>60</v>
      </c>
    </row>
    <row r="20" spans="2:2" x14ac:dyDescent="0.2">
      <c r="B20" s="2" t="s">
        <v>61</v>
      </c>
    </row>
    <row r="21" spans="2:2" x14ac:dyDescent="0.2">
      <c r="B21" s="2" t="s">
        <v>62</v>
      </c>
    </row>
    <row r="22" spans="2:2" x14ac:dyDescent="0.2">
      <c r="B22" s="9" t="s">
        <v>43</v>
      </c>
    </row>
    <row r="23" spans="2:2" x14ac:dyDescent="0.2">
      <c r="B23" s="2" t="s">
        <v>63</v>
      </c>
    </row>
  </sheetData>
  <hyperlinks>
    <hyperlink ref="B5" r:id="rId1" xr:uid="{A86E8905-DCAF-4B49-9BF6-ACD6A5E8F5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1B65-CF92-44FB-B121-BCCD522C725B}">
  <dimension ref="A1:AL162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0" style="2" customWidth="1"/>
    <col min="3" max="16384" width="9.140625" style="2"/>
  </cols>
  <sheetData>
    <row r="1" spans="1:38" x14ac:dyDescent="0.2">
      <c r="A1" s="7" t="s">
        <v>12</v>
      </c>
    </row>
    <row r="2" spans="1:38" x14ac:dyDescent="0.2">
      <c r="C2" s="6" t="s">
        <v>79</v>
      </c>
      <c r="D2" s="6" t="s">
        <v>80</v>
      </c>
      <c r="E2" s="6" t="s">
        <v>81</v>
      </c>
      <c r="F2" s="6" t="s">
        <v>82</v>
      </c>
      <c r="G2" s="6" t="s">
        <v>78</v>
      </c>
      <c r="H2" s="6" t="s">
        <v>83</v>
      </c>
      <c r="I2" s="6" t="s">
        <v>84</v>
      </c>
      <c r="J2" s="6" t="s">
        <v>85</v>
      </c>
    </row>
    <row r="3" spans="1:38" x14ac:dyDescent="0.2">
      <c r="B3" s="2" t="s">
        <v>70</v>
      </c>
      <c r="C3" s="3">
        <v>1171</v>
      </c>
      <c r="D3" s="3"/>
      <c r="E3" s="3"/>
      <c r="F3" s="3"/>
      <c r="G3" s="3">
        <v>1295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8" x14ac:dyDescent="0.2">
      <c r="B4" s="2" t="s">
        <v>71</v>
      </c>
      <c r="C4" s="3">
        <v>1809</v>
      </c>
      <c r="D4" s="3"/>
      <c r="E4" s="3"/>
      <c r="F4" s="3"/>
      <c r="G4" s="3">
        <v>1731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8" x14ac:dyDescent="0.2">
      <c r="B5" s="2" t="s">
        <v>72</v>
      </c>
      <c r="C5" s="3">
        <v>1215</v>
      </c>
      <c r="D5" s="3"/>
      <c r="E5" s="3"/>
      <c r="F5" s="3"/>
      <c r="G5" s="3">
        <v>1335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8" x14ac:dyDescent="0.2">
      <c r="B6" s="2" t="s">
        <v>73</v>
      </c>
      <c r="C6" s="3">
        <v>603</v>
      </c>
      <c r="D6" s="3"/>
      <c r="E6" s="3"/>
      <c r="F6" s="3"/>
      <c r="G6" s="3">
        <v>527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74</v>
      </c>
      <c r="C7" s="3">
        <v>470</v>
      </c>
      <c r="D7" s="3"/>
      <c r="E7" s="3"/>
      <c r="F7" s="3"/>
      <c r="G7" s="3">
        <v>524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2" t="s">
        <v>38</v>
      </c>
      <c r="C8" s="3">
        <v>3656</v>
      </c>
      <c r="D8" s="3"/>
      <c r="E8" s="3"/>
      <c r="F8" s="3"/>
      <c r="G8" s="3">
        <v>3914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2" t="s">
        <v>39</v>
      </c>
      <c r="C9" s="3">
        <v>911</v>
      </c>
      <c r="D9" s="3"/>
      <c r="E9" s="3"/>
      <c r="F9" s="3"/>
      <c r="G9" s="3">
        <v>824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B10" s="2" t="s">
        <v>43</v>
      </c>
      <c r="C10" s="3">
        <v>701</v>
      </c>
      <c r="D10" s="3"/>
      <c r="E10" s="3"/>
      <c r="F10" s="3"/>
      <c r="G10" s="3">
        <v>674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2" t="s">
        <v>75</v>
      </c>
      <c r="C11" s="3">
        <v>3631</v>
      </c>
      <c r="D11" s="3"/>
      <c r="E11" s="3"/>
      <c r="F11" s="3"/>
      <c r="G11" s="3">
        <v>3734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2" t="s">
        <v>76</v>
      </c>
      <c r="C12" s="3">
        <v>315</v>
      </c>
      <c r="D12" s="3"/>
      <c r="E12" s="3"/>
      <c r="F12" s="3"/>
      <c r="G12" s="3">
        <v>323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2" t="s">
        <v>77</v>
      </c>
      <c r="C13" s="3">
        <v>1322</v>
      </c>
      <c r="D13" s="3"/>
      <c r="E13" s="3"/>
      <c r="F13" s="3"/>
      <c r="G13" s="3">
        <v>1355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1" t="s">
        <v>21</v>
      </c>
      <c r="C14" s="10">
        <v>5268</v>
      </c>
      <c r="D14" s="10"/>
      <c r="E14" s="10"/>
      <c r="F14" s="10"/>
      <c r="G14" s="10">
        <v>5412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2" t="s">
        <v>86</v>
      </c>
      <c r="C16" s="3"/>
      <c r="D16" s="3"/>
      <c r="E16" s="3"/>
      <c r="F16" s="3"/>
      <c r="G16" s="11">
        <f>+G3/C3-1</f>
        <v>0.10589239965841157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B17" s="2" t="s">
        <v>87</v>
      </c>
      <c r="C17" s="3"/>
      <c r="D17" s="3"/>
      <c r="E17" s="3"/>
      <c r="F17" s="3"/>
      <c r="G17" s="11">
        <f t="shared" ref="G17:G27" si="0">+G4/C4-1</f>
        <v>-4.3117744610281949E-2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2" t="s">
        <v>88</v>
      </c>
      <c r="C18" s="3"/>
      <c r="D18" s="3"/>
      <c r="E18" s="3"/>
      <c r="F18" s="3"/>
      <c r="G18" s="11">
        <f t="shared" si="0"/>
        <v>9.8765432098765427E-2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2" t="s">
        <v>89</v>
      </c>
      <c r="C19" s="3"/>
      <c r="D19" s="3"/>
      <c r="E19" s="3"/>
      <c r="F19" s="3"/>
      <c r="G19" s="11">
        <f t="shared" si="0"/>
        <v>-0.12603648424543945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B20" s="2" t="s">
        <v>90</v>
      </c>
      <c r="C20" s="3"/>
      <c r="D20" s="3"/>
      <c r="E20" s="3"/>
      <c r="F20" s="3"/>
      <c r="G20" s="11">
        <f t="shared" si="0"/>
        <v>0.11489361702127665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2" t="s">
        <v>44</v>
      </c>
      <c r="C21" s="3"/>
      <c r="D21" s="3"/>
      <c r="E21" s="3"/>
      <c r="F21" s="3"/>
      <c r="G21" s="11">
        <f t="shared" si="0"/>
        <v>7.0568927789934399E-2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B22" s="2" t="s">
        <v>45</v>
      </c>
      <c r="C22" s="3"/>
      <c r="D22" s="3"/>
      <c r="E22" s="3"/>
      <c r="F22" s="3"/>
      <c r="G22" s="11">
        <f t="shared" si="0"/>
        <v>-9.5499451152579629E-2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2" t="s">
        <v>49</v>
      </c>
      <c r="C23" s="3"/>
      <c r="D23" s="3"/>
      <c r="E23" s="3"/>
      <c r="F23" s="3"/>
      <c r="G23" s="11">
        <f t="shared" si="0"/>
        <v>-3.8516405135520682E-2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2" t="s">
        <v>91</v>
      </c>
      <c r="C24" s="3"/>
      <c r="D24" s="3"/>
      <c r="E24" s="3"/>
      <c r="F24" s="3"/>
      <c r="G24" s="11">
        <f t="shared" si="0"/>
        <v>2.8366841090608608E-2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B25" s="2" t="s">
        <v>92</v>
      </c>
      <c r="C25" s="3"/>
      <c r="D25" s="3"/>
      <c r="E25" s="3"/>
      <c r="F25" s="3"/>
      <c r="G25" s="11">
        <f t="shared" si="0"/>
        <v>2.5396825396825307E-2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B26" s="2" t="s">
        <v>93</v>
      </c>
      <c r="C26" s="3"/>
      <c r="D26" s="3"/>
      <c r="E26" s="3"/>
      <c r="F26" s="3"/>
      <c r="G26" s="11">
        <f t="shared" si="0"/>
        <v>2.4962178517397904E-2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B27" s="1" t="s">
        <v>50</v>
      </c>
      <c r="C27" s="10"/>
      <c r="D27" s="10"/>
      <c r="E27" s="10"/>
      <c r="F27" s="10"/>
      <c r="G27" s="12">
        <f t="shared" si="0"/>
        <v>2.7334851936218652E-2</v>
      </c>
      <c r="H27" s="10"/>
      <c r="I27" s="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3:3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3:3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3:3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3:3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3:3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3:3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3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3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3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3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3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3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3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3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3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3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</sheetData>
  <hyperlinks>
    <hyperlink ref="A1" location="Main!A1" display="Main" xr:uid="{069E6A84-B0A7-482C-9262-EE8EA53FBF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21AA-E1E0-45B8-970B-EADFB433A5B3}">
  <dimension ref="A1:BV298"/>
  <sheetViews>
    <sheetView tabSelected="1"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.7109375" style="2" customWidth="1"/>
    <col min="3" max="16384" width="9.140625" style="2"/>
  </cols>
  <sheetData>
    <row r="1" spans="1:74" x14ac:dyDescent="0.2">
      <c r="A1" s="7" t="s">
        <v>12</v>
      </c>
    </row>
    <row r="2" spans="1:74" x14ac:dyDescent="0.2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L2" s="6" t="s">
        <v>65</v>
      </c>
      <c r="M2" s="6" t="s">
        <v>66</v>
      </c>
      <c r="N2" s="6" t="s">
        <v>67</v>
      </c>
      <c r="O2" s="6" t="s">
        <v>68</v>
      </c>
      <c r="P2" s="6" t="s">
        <v>64</v>
      </c>
      <c r="Q2" s="6" t="s">
        <v>69</v>
      </c>
    </row>
    <row r="3" spans="1:74" x14ac:dyDescent="0.2">
      <c r="B3" s="2" t="s">
        <v>70</v>
      </c>
      <c r="C3" s="3"/>
      <c r="D3" s="3"/>
      <c r="E3" s="3"/>
      <c r="F3" s="3"/>
      <c r="G3" s="3">
        <v>2253</v>
      </c>
      <c r="H3" s="3">
        <f>+P3-G3</f>
        <v>2189</v>
      </c>
      <c r="I3" s="3">
        <v>2351</v>
      </c>
      <c r="J3" s="3">
        <f>+Q3-I3</f>
        <v>2547</v>
      </c>
      <c r="K3" s="3"/>
      <c r="L3" s="3"/>
      <c r="M3" s="3"/>
      <c r="N3" s="3">
        <v>3351</v>
      </c>
      <c r="O3" s="3">
        <v>4371</v>
      </c>
      <c r="P3" s="3">
        <v>4442</v>
      </c>
      <c r="Q3" s="3">
        <v>4898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74" x14ac:dyDescent="0.2">
      <c r="B4" s="2" t="s">
        <v>71</v>
      </c>
      <c r="C4" s="3"/>
      <c r="D4" s="3"/>
      <c r="E4" s="3"/>
      <c r="F4" s="3"/>
      <c r="G4" s="3">
        <v>4262</v>
      </c>
      <c r="H4" s="3">
        <f t="shared" ref="H4:H31" si="0">+P4-G4</f>
        <v>3958</v>
      </c>
      <c r="I4" s="3">
        <v>3449</v>
      </c>
      <c r="J4" s="3">
        <f t="shared" ref="J4:J31" si="1">+Q4-I4</f>
        <v>3701</v>
      </c>
      <c r="K4" s="3"/>
      <c r="L4" s="3"/>
      <c r="M4" s="3"/>
      <c r="N4" s="3">
        <v>7487</v>
      </c>
      <c r="O4" s="3">
        <v>7937</v>
      </c>
      <c r="P4" s="3">
        <v>8220</v>
      </c>
      <c r="Q4" s="3">
        <v>7150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74" x14ac:dyDescent="0.2">
      <c r="B5" s="2" t="s">
        <v>72</v>
      </c>
      <c r="C5" s="3"/>
      <c r="D5" s="3"/>
      <c r="E5" s="3"/>
      <c r="F5" s="3"/>
      <c r="G5" s="3">
        <v>2118</v>
      </c>
      <c r="H5" s="3">
        <f t="shared" si="0"/>
        <v>2412</v>
      </c>
      <c r="I5" s="3">
        <v>2340</v>
      </c>
      <c r="J5" s="3">
        <f t="shared" si="1"/>
        <v>2896</v>
      </c>
      <c r="K5" s="3"/>
      <c r="L5" s="3"/>
      <c r="M5" s="3"/>
      <c r="N5" s="3">
        <v>3528</v>
      </c>
      <c r="O5" s="3">
        <v>4467</v>
      </c>
      <c r="P5" s="3">
        <v>4530</v>
      </c>
      <c r="Q5" s="3">
        <v>5236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4" x14ac:dyDescent="0.2">
      <c r="B6" s="2" t="s">
        <v>73</v>
      </c>
      <c r="C6" s="3"/>
      <c r="D6" s="3"/>
      <c r="E6" s="3"/>
      <c r="F6" s="3"/>
      <c r="G6" s="3">
        <v>824</v>
      </c>
      <c r="H6" s="3">
        <f t="shared" si="0"/>
        <v>927</v>
      </c>
      <c r="I6" s="3">
        <v>1086</v>
      </c>
      <c r="J6" s="3">
        <f t="shared" si="1"/>
        <v>1100</v>
      </c>
      <c r="K6" s="3"/>
      <c r="L6" s="3"/>
      <c r="M6" s="3"/>
      <c r="N6" s="3">
        <v>1118</v>
      </c>
      <c r="O6" s="3">
        <v>1616</v>
      </c>
      <c r="P6" s="3">
        <v>1751</v>
      </c>
      <c r="Q6" s="3">
        <v>2186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74" x14ac:dyDescent="0.2">
      <c r="B7" s="2" t="s">
        <v>74</v>
      </c>
      <c r="C7" s="3"/>
      <c r="D7" s="3"/>
      <c r="E7" s="3"/>
      <c r="F7" s="3"/>
      <c r="G7" s="3">
        <v>764</v>
      </c>
      <c r="H7" s="3">
        <f t="shared" si="0"/>
        <v>909</v>
      </c>
      <c r="I7" s="3">
        <v>851</v>
      </c>
      <c r="J7" s="3">
        <f t="shared" si="1"/>
        <v>1078</v>
      </c>
      <c r="K7" s="3"/>
      <c r="L7" s="3"/>
      <c r="M7" s="3"/>
      <c r="N7" s="3">
        <v>1264</v>
      </c>
      <c r="O7" s="3">
        <v>1562</v>
      </c>
      <c r="P7" s="3">
        <v>1673</v>
      </c>
      <c r="Q7" s="3">
        <v>1929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74" x14ac:dyDescent="0.2">
      <c r="B8" s="2" t="s">
        <v>38</v>
      </c>
      <c r="C8" s="3"/>
      <c r="D8" s="3"/>
      <c r="E8" s="3"/>
      <c r="F8" s="3"/>
      <c r="G8" s="3">
        <v>5202</v>
      </c>
      <c r="H8" s="3">
        <f t="shared" si="0"/>
        <v>5502</v>
      </c>
      <c r="I8" s="3">
        <v>5281</v>
      </c>
      <c r="J8" s="3">
        <f t="shared" si="1"/>
        <v>6195</v>
      </c>
      <c r="K8" s="3"/>
      <c r="L8" s="3"/>
      <c r="M8" s="3"/>
      <c r="N8" s="3">
        <v>8293</v>
      </c>
      <c r="O8" s="3">
        <v>10036</v>
      </c>
      <c r="P8" s="3">
        <v>10704</v>
      </c>
      <c r="Q8" s="3">
        <v>11476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74" x14ac:dyDescent="0.2">
      <c r="B9" s="2" t="s">
        <v>39</v>
      </c>
      <c r="C9" s="3"/>
      <c r="D9" s="3"/>
      <c r="E9" s="3"/>
      <c r="F9" s="3"/>
      <c r="G9" s="3">
        <v>3598</v>
      </c>
      <c r="H9" s="3">
        <f t="shared" si="0"/>
        <v>3403</v>
      </c>
      <c r="I9" s="3">
        <v>3327</v>
      </c>
      <c r="J9" s="3">
        <f t="shared" si="1"/>
        <v>3488</v>
      </c>
      <c r="K9" s="3"/>
      <c r="L9" s="3"/>
      <c r="M9" s="3"/>
      <c r="N9" s="3">
        <v>6045</v>
      </c>
      <c r="O9" s="3">
        <v>6983</v>
      </c>
      <c r="P9" s="3">
        <v>7001</v>
      </c>
      <c r="Q9" s="3">
        <v>6815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74" x14ac:dyDescent="0.2">
      <c r="B10" s="2" t="s">
        <v>40</v>
      </c>
      <c r="C10" s="3"/>
      <c r="D10" s="3"/>
      <c r="E10" s="3"/>
      <c r="F10" s="3"/>
      <c r="G10" s="3">
        <v>511</v>
      </c>
      <c r="H10" s="3">
        <f t="shared" si="0"/>
        <v>514</v>
      </c>
      <c r="I10" s="3">
        <v>526</v>
      </c>
      <c r="J10" s="3">
        <f t="shared" si="1"/>
        <v>562</v>
      </c>
      <c r="K10" s="3"/>
      <c r="L10" s="3"/>
      <c r="M10" s="3"/>
      <c r="N10" s="3">
        <v>610</v>
      </c>
      <c r="O10" s="3">
        <v>842</v>
      </c>
      <c r="P10" s="3">
        <v>1025</v>
      </c>
      <c r="Q10" s="3">
        <v>1088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74" x14ac:dyDescent="0.2">
      <c r="B11" s="2" t="s">
        <v>41</v>
      </c>
      <c r="C11" s="3"/>
      <c r="D11" s="3"/>
      <c r="E11" s="3"/>
      <c r="F11" s="3"/>
      <c r="G11" s="3">
        <v>379</v>
      </c>
      <c r="H11" s="3">
        <f t="shared" si="0"/>
        <v>410</v>
      </c>
      <c r="I11" s="3">
        <v>417</v>
      </c>
      <c r="J11" s="3">
        <f t="shared" si="1"/>
        <v>453</v>
      </c>
      <c r="K11" s="3"/>
      <c r="L11" s="3"/>
      <c r="M11" s="3"/>
      <c r="N11" s="3">
        <v>829</v>
      </c>
      <c r="O11" s="3">
        <v>963</v>
      </c>
      <c r="P11" s="3">
        <v>789</v>
      </c>
      <c r="Q11" s="3">
        <v>870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74" x14ac:dyDescent="0.2">
      <c r="B12" s="2" t="s">
        <v>42</v>
      </c>
      <c r="C12" s="3"/>
      <c r="D12" s="3"/>
      <c r="E12" s="3"/>
      <c r="F12" s="3"/>
      <c r="G12" s="3">
        <v>212</v>
      </c>
      <c r="H12" s="3">
        <f t="shared" si="0"/>
        <v>223</v>
      </c>
      <c r="I12" s="3">
        <v>203</v>
      </c>
      <c r="J12" s="3">
        <f t="shared" si="1"/>
        <v>224</v>
      </c>
      <c r="K12" s="3"/>
      <c r="L12" s="3"/>
      <c r="M12" s="3"/>
      <c r="N12" s="3">
        <v>415</v>
      </c>
      <c r="O12" s="3">
        <v>456</v>
      </c>
      <c r="P12" s="3">
        <v>435</v>
      </c>
      <c r="Q12" s="3">
        <v>427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74" x14ac:dyDescent="0.2">
      <c r="B13" s="2" t="s">
        <v>43</v>
      </c>
      <c r="C13" s="3"/>
      <c r="D13" s="3"/>
      <c r="E13" s="3"/>
      <c r="F13" s="3"/>
      <c r="G13" s="3">
        <v>319</v>
      </c>
      <c r="H13" s="3">
        <f t="shared" si="0"/>
        <v>343</v>
      </c>
      <c r="I13" s="3">
        <v>323</v>
      </c>
      <c r="J13" s="3">
        <f t="shared" si="1"/>
        <v>400</v>
      </c>
      <c r="K13" s="3"/>
      <c r="L13" s="3"/>
      <c r="M13" s="3"/>
      <c r="N13" s="3">
        <v>556</v>
      </c>
      <c r="O13" s="3">
        <v>673</v>
      </c>
      <c r="P13" s="3">
        <v>662</v>
      </c>
      <c r="Q13" s="3">
        <v>723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75</v>
      </c>
      <c r="C14" s="3"/>
      <c r="D14" s="3"/>
      <c r="E14" s="3"/>
      <c r="F14" s="3"/>
      <c r="G14" s="3">
        <v>7013</v>
      </c>
      <c r="H14" s="3">
        <f t="shared" si="0"/>
        <v>7215</v>
      </c>
      <c r="I14" s="3">
        <v>7020</v>
      </c>
      <c r="J14" s="3">
        <f t="shared" si="1"/>
        <v>8020</v>
      </c>
      <c r="K14" s="3"/>
      <c r="L14" s="3"/>
      <c r="M14" s="3"/>
      <c r="N14" s="3">
        <v>11057</v>
      </c>
      <c r="O14" s="3">
        <v>13497</v>
      </c>
      <c r="P14" s="3">
        <v>14228</v>
      </c>
      <c r="Q14" s="3">
        <v>15040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76</v>
      </c>
      <c r="C15" s="3"/>
      <c r="D15" s="3"/>
      <c r="E15" s="3"/>
      <c r="F15" s="3"/>
      <c r="G15" s="3">
        <v>566</v>
      </c>
      <c r="H15" s="3">
        <f t="shared" si="0"/>
        <v>646</v>
      </c>
      <c r="I15" s="3">
        <v>603</v>
      </c>
      <c r="J15" s="3">
        <f t="shared" si="1"/>
        <v>752</v>
      </c>
      <c r="K15" s="3"/>
      <c r="L15" s="3"/>
      <c r="M15" s="3"/>
      <c r="N15" s="3">
        <v>1152</v>
      </c>
      <c r="O15" s="3">
        <v>1294</v>
      </c>
      <c r="P15" s="3">
        <v>1212</v>
      </c>
      <c r="Q15" s="3">
        <v>1355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77</v>
      </c>
      <c r="C16" s="3"/>
      <c r="D16" s="3"/>
      <c r="E16" s="3"/>
      <c r="F16" s="3"/>
      <c r="G16" s="3">
        <v>2642</v>
      </c>
      <c r="H16" s="3">
        <f t="shared" si="0"/>
        <v>2534</v>
      </c>
      <c r="I16" s="3">
        <v>2454</v>
      </c>
      <c r="J16" s="3">
        <f t="shared" si="1"/>
        <v>2550</v>
      </c>
      <c r="K16" s="3"/>
      <c r="L16" s="3"/>
      <c r="M16" s="3"/>
      <c r="N16" s="3">
        <v>4539</v>
      </c>
      <c r="O16" s="3">
        <v>5162</v>
      </c>
      <c r="P16" s="3">
        <v>5176</v>
      </c>
      <c r="Q16" s="3">
        <v>5004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1" t="s">
        <v>21</v>
      </c>
      <c r="C17" s="10"/>
      <c r="D17" s="10"/>
      <c r="E17" s="10"/>
      <c r="F17" s="10"/>
      <c r="G17" s="10">
        <v>10221</v>
      </c>
      <c r="H17" s="10">
        <f t="shared" si="0"/>
        <v>10395</v>
      </c>
      <c r="I17" s="10">
        <v>10077</v>
      </c>
      <c r="J17" s="10">
        <f t="shared" si="1"/>
        <v>11322</v>
      </c>
      <c r="K17" s="3"/>
      <c r="L17" s="3"/>
      <c r="M17" s="3"/>
      <c r="N17" s="10">
        <v>16748</v>
      </c>
      <c r="O17" s="10">
        <v>19953</v>
      </c>
      <c r="P17" s="10">
        <v>20616</v>
      </c>
      <c r="Q17" s="10">
        <v>21399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B18" s="2" t="s">
        <v>22</v>
      </c>
      <c r="C18" s="3"/>
      <c r="D18" s="3"/>
      <c r="E18" s="3"/>
      <c r="F18" s="3"/>
      <c r="G18" s="3">
        <v>3248</v>
      </c>
      <c r="H18" s="3">
        <f t="shared" si="0"/>
        <v>3332</v>
      </c>
      <c r="I18" s="3">
        <v>3306</v>
      </c>
      <c r="J18" s="3">
        <f t="shared" si="1"/>
        <v>3774</v>
      </c>
      <c r="K18" s="3"/>
      <c r="L18" s="3"/>
      <c r="M18" s="3"/>
      <c r="N18" s="3">
        <v>5572</v>
      </c>
      <c r="O18" s="3">
        <v>6237</v>
      </c>
      <c r="P18" s="3">
        <v>6580</v>
      </c>
      <c r="Q18" s="3">
        <v>7080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23</v>
      </c>
      <c r="C19" s="3">
        <f t="shared" ref="C19:H19" si="2">+C17-C18</f>
        <v>0</v>
      </c>
      <c r="D19" s="3">
        <f t="shared" si="2"/>
        <v>0</v>
      </c>
      <c r="E19" s="3">
        <f t="shared" si="2"/>
        <v>0</v>
      </c>
      <c r="F19" s="3">
        <f t="shared" si="2"/>
        <v>0</v>
      </c>
      <c r="G19" s="3">
        <f t="shared" si="2"/>
        <v>6973</v>
      </c>
      <c r="H19" s="3">
        <f t="shared" si="2"/>
        <v>7063</v>
      </c>
      <c r="I19" s="3">
        <f>+I17-I18</f>
        <v>6771</v>
      </c>
      <c r="J19" s="3">
        <f t="shared" ref="J19" si="3">+J17-J18</f>
        <v>7548</v>
      </c>
      <c r="K19" s="3"/>
      <c r="L19" s="3"/>
      <c r="M19" s="3">
        <f t="shared" ref="M19:P19" si="4">+M17-M18</f>
        <v>0</v>
      </c>
      <c r="N19" s="3">
        <f t="shared" si="4"/>
        <v>11176</v>
      </c>
      <c r="O19" s="3">
        <f t="shared" si="4"/>
        <v>13716</v>
      </c>
      <c r="P19" s="3">
        <f t="shared" si="4"/>
        <v>14036</v>
      </c>
      <c r="Q19" s="3">
        <f>+Q17-Q18</f>
        <v>14319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24</v>
      </c>
      <c r="C20" s="3"/>
      <c r="D20" s="3"/>
      <c r="E20" s="3"/>
      <c r="F20" s="3"/>
      <c r="G20" s="3">
        <v>2511</v>
      </c>
      <c r="H20" s="3">
        <f t="shared" si="0"/>
        <v>2733</v>
      </c>
      <c r="I20" s="3">
        <v>2657</v>
      </c>
      <c r="J20" s="3">
        <f t="shared" si="1"/>
        <v>2974</v>
      </c>
      <c r="K20" s="3"/>
      <c r="L20" s="3"/>
      <c r="M20" s="3"/>
      <c r="N20" s="3">
        <v>3930</v>
      </c>
      <c r="O20" s="3">
        <v>4683</v>
      </c>
      <c r="P20" s="3">
        <v>5244</v>
      </c>
      <c r="Q20" s="3">
        <v>5631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B21" s="2" t="s">
        <v>25</v>
      </c>
      <c r="C21" s="3"/>
      <c r="D21" s="3"/>
      <c r="E21" s="3"/>
      <c r="F21" s="3"/>
      <c r="G21" s="3">
        <v>877</v>
      </c>
      <c r="H21" s="3">
        <f t="shared" si="0"/>
        <v>1129</v>
      </c>
      <c r="I21" s="3">
        <v>909</v>
      </c>
      <c r="J21" s="3">
        <f t="shared" si="1"/>
        <v>1184</v>
      </c>
      <c r="K21" s="3"/>
      <c r="L21" s="3"/>
      <c r="M21" s="3"/>
      <c r="N21" s="3">
        <v>1655</v>
      </c>
      <c r="O21" s="3">
        <v>1940</v>
      </c>
      <c r="P21" s="3">
        <v>2006</v>
      </c>
      <c r="Q21" s="3">
        <v>2093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2" t="s">
        <v>26</v>
      </c>
      <c r="C22" s="3"/>
      <c r="D22" s="3"/>
      <c r="E22" s="3"/>
      <c r="F22" s="3"/>
      <c r="G22" s="3">
        <v>909</v>
      </c>
      <c r="H22" s="3">
        <f t="shared" si="0"/>
        <v>980</v>
      </c>
      <c r="I22" s="3">
        <v>958</v>
      </c>
      <c r="J22" s="3">
        <f t="shared" si="1"/>
        <v>1033</v>
      </c>
      <c r="K22" s="3"/>
      <c r="L22" s="3"/>
      <c r="M22" s="3"/>
      <c r="N22" s="3">
        <v>1423</v>
      </c>
      <c r="O22" s="3">
        <v>1702</v>
      </c>
      <c r="P22" s="3">
        <v>1889</v>
      </c>
      <c r="Q22" s="3">
        <v>1991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B23" s="2" t="s">
        <v>27</v>
      </c>
      <c r="C23" s="3"/>
      <c r="D23" s="3"/>
      <c r="E23" s="3"/>
      <c r="F23" s="3"/>
      <c r="G23" s="3">
        <v>21</v>
      </c>
      <c r="H23" s="3">
        <f t="shared" si="0"/>
        <v>82</v>
      </c>
      <c r="I23" s="3">
        <v>41</v>
      </c>
      <c r="J23" s="3">
        <f t="shared" si="1"/>
        <v>96</v>
      </c>
      <c r="K23" s="3"/>
      <c r="L23" s="3"/>
      <c r="M23" s="3"/>
      <c r="N23" s="3">
        <f>216+199</f>
        <v>415</v>
      </c>
      <c r="O23" s="3">
        <f>103+257</f>
        <v>360</v>
      </c>
      <c r="P23" s="3">
        <v>103</v>
      </c>
      <c r="Q23" s="3">
        <v>137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2" t="s">
        <v>28</v>
      </c>
      <c r="C24" s="3">
        <f t="shared" ref="C24:H24" si="5">+C19-SUM(C20:C23)</f>
        <v>0</v>
      </c>
      <c r="D24" s="3">
        <f t="shared" si="5"/>
        <v>0</v>
      </c>
      <c r="E24" s="3">
        <f t="shared" si="5"/>
        <v>0</v>
      </c>
      <c r="F24" s="3">
        <f t="shared" si="5"/>
        <v>0</v>
      </c>
      <c r="G24" s="3">
        <f t="shared" si="5"/>
        <v>2655</v>
      </c>
      <c r="H24" s="3">
        <f t="shared" si="5"/>
        <v>2139</v>
      </c>
      <c r="I24" s="3">
        <f>+I19-SUM(I20:I23)</f>
        <v>2206</v>
      </c>
      <c r="J24" s="3">
        <f t="shared" ref="J24:Q24" si="6">+J19-SUM(J20:J23)</f>
        <v>2261</v>
      </c>
      <c r="K24" s="3"/>
      <c r="L24" s="3">
        <f t="shared" si="6"/>
        <v>0</v>
      </c>
      <c r="M24" s="3">
        <f t="shared" si="6"/>
        <v>0</v>
      </c>
      <c r="N24" s="3">
        <f t="shared" si="6"/>
        <v>3753</v>
      </c>
      <c r="O24" s="3">
        <f t="shared" si="6"/>
        <v>5031</v>
      </c>
      <c r="P24" s="3">
        <f t="shared" si="6"/>
        <v>4794</v>
      </c>
      <c r="Q24" s="3">
        <f t="shared" si="6"/>
        <v>4467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B25" s="2" t="s">
        <v>29</v>
      </c>
      <c r="C25" s="3"/>
      <c r="D25" s="3"/>
      <c r="E25" s="3"/>
      <c r="F25" s="3"/>
      <c r="G25" s="3">
        <v>395</v>
      </c>
      <c r="H25" s="3">
        <f t="shared" si="0"/>
        <v>392</v>
      </c>
      <c r="I25" s="3">
        <v>672</v>
      </c>
      <c r="J25" s="3">
        <f t="shared" si="1"/>
        <v>120</v>
      </c>
      <c r="K25" s="3"/>
      <c r="L25" s="3"/>
      <c r="M25" s="3"/>
      <c r="N25" s="3">
        <v>956</v>
      </c>
      <c r="O25" s="3">
        <v>597</v>
      </c>
      <c r="P25" s="3">
        <v>787</v>
      </c>
      <c r="Q25" s="3">
        <v>792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B26" s="2" t="s">
        <v>30</v>
      </c>
      <c r="C26" s="3"/>
      <c r="D26" s="3"/>
      <c r="E26" s="3"/>
      <c r="F26" s="3"/>
      <c r="G26" s="3">
        <v>343</v>
      </c>
      <c r="H26" s="3">
        <f t="shared" si="0"/>
        <v>266</v>
      </c>
      <c r="I26" s="3">
        <v>499</v>
      </c>
      <c r="J26" s="3">
        <f t="shared" si="1"/>
        <v>240</v>
      </c>
      <c r="K26" s="3"/>
      <c r="L26" s="3"/>
      <c r="M26" s="3"/>
      <c r="N26" s="3">
        <v>115</v>
      </c>
      <c r="O26" s="3">
        <v>283</v>
      </c>
      <c r="P26" s="3">
        <v>609</v>
      </c>
      <c r="Q26" s="3">
        <v>739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2" t="s">
        <v>31</v>
      </c>
      <c r="C27" s="3"/>
      <c r="D27" s="3"/>
      <c r="E27" s="3"/>
      <c r="F27" s="3"/>
      <c r="G27" s="3">
        <v>26</v>
      </c>
      <c r="H27" s="3">
        <f t="shared" si="0"/>
        <v>13</v>
      </c>
      <c r="I27" s="3">
        <v>58</v>
      </c>
      <c r="J27" s="3">
        <f t="shared" si="1"/>
        <v>17</v>
      </c>
      <c r="K27" s="3"/>
      <c r="L27" s="3"/>
      <c r="M27" s="3"/>
      <c r="N27" s="3">
        <v>31</v>
      </c>
      <c r="O27" s="3">
        <v>41</v>
      </c>
      <c r="P27" s="3">
        <v>39</v>
      </c>
      <c r="Q27" s="3">
        <v>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B28" s="2" t="s">
        <v>32</v>
      </c>
      <c r="C28" s="3">
        <f t="shared" ref="C28:H28" si="7">+C24-C25+C26+C27</f>
        <v>0</v>
      </c>
      <c r="D28" s="3">
        <f t="shared" si="7"/>
        <v>0</v>
      </c>
      <c r="E28" s="3">
        <f t="shared" si="7"/>
        <v>0</v>
      </c>
      <c r="F28" s="3">
        <f t="shared" si="7"/>
        <v>0</v>
      </c>
      <c r="G28" s="3">
        <f t="shared" si="7"/>
        <v>2629</v>
      </c>
      <c r="H28" s="3">
        <f t="shared" si="7"/>
        <v>2026</v>
      </c>
      <c r="I28" s="3">
        <f>+I24-I25+I26+I27</f>
        <v>2091</v>
      </c>
      <c r="J28" s="3">
        <f t="shared" ref="J28:Q28" si="8">+J24-J25+J26+J27</f>
        <v>2398</v>
      </c>
      <c r="K28" s="3"/>
      <c r="L28" s="3">
        <f t="shared" si="8"/>
        <v>0</v>
      </c>
      <c r="M28" s="3">
        <f t="shared" si="8"/>
        <v>0</v>
      </c>
      <c r="N28" s="3">
        <f t="shared" si="8"/>
        <v>2943</v>
      </c>
      <c r="O28" s="3">
        <f t="shared" si="8"/>
        <v>4758</v>
      </c>
      <c r="P28" s="3">
        <f t="shared" si="8"/>
        <v>4655</v>
      </c>
      <c r="Q28" s="3">
        <f t="shared" si="8"/>
        <v>4489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B29" s="2" t="s">
        <v>33</v>
      </c>
      <c r="C29" s="3"/>
      <c r="D29" s="3"/>
      <c r="E29" s="3"/>
      <c r="F29" s="3"/>
      <c r="G29" s="3">
        <v>469</v>
      </c>
      <c r="H29" s="3">
        <f t="shared" si="0"/>
        <v>368</v>
      </c>
      <c r="I29" s="3">
        <v>362</v>
      </c>
      <c r="J29" s="3">
        <f t="shared" si="1"/>
        <v>365</v>
      </c>
      <c r="K29" s="3"/>
      <c r="L29" s="3"/>
      <c r="M29" s="3"/>
      <c r="N29" s="3">
        <v>494</v>
      </c>
      <c r="O29" s="3">
        <v>847</v>
      </c>
      <c r="P29" s="3">
        <v>837</v>
      </c>
      <c r="Q29" s="3">
        <v>727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B30" s="2" t="s">
        <v>34</v>
      </c>
      <c r="C30" s="3">
        <f t="shared" ref="C30:F30" si="9">+C28-C29</f>
        <v>0</v>
      </c>
      <c r="D30" s="3">
        <f t="shared" si="9"/>
        <v>0</v>
      </c>
      <c r="E30" s="3">
        <f t="shared" si="9"/>
        <v>0</v>
      </c>
      <c r="F30" s="3">
        <f t="shared" si="9"/>
        <v>0</v>
      </c>
      <c r="G30" s="3">
        <f>+G28-G29</f>
        <v>2160</v>
      </c>
      <c r="H30" s="3">
        <f t="shared" ref="H30:J30" si="10">+H28-H29</f>
        <v>1658</v>
      </c>
      <c r="I30" s="3">
        <f t="shared" si="10"/>
        <v>1729</v>
      </c>
      <c r="J30" s="3">
        <f t="shared" si="10"/>
        <v>2033</v>
      </c>
      <c r="K30" s="3"/>
      <c r="L30" s="3"/>
      <c r="M30" s="3"/>
      <c r="N30" s="3">
        <f t="shared" ref="N30:P30" si="11">+N28-N29</f>
        <v>2449</v>
      </c>
      <c r="O30" s="3">
        <f t="shared" si="11"/>
        <v>3911</v>
      </c>
      <c r="P30" s="3">
        <f t="shared" si="11"/>
        <v>3818</v>
      </c>
      <c r="Q30" s="3">
        <f>+Q28-Q29</f>
        <v>3762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B31" s="2" t="s">
        <v>35</v>
      </c>
      <c r="C31" s="3"/>
      <c r="D31" s="3"/>
      <c r="E31" s="3"/>
      <c r="F31" s="3"/>
      <c r="G31" s="3">
        <v>655</v>
      </c>
      <c r="H31" s="3">
        <f t="shared" si="0"/>
        <v>808</v>
      </c>
      <c r="I31" s="3">
        <v>1272</v>
      </c>
      <c r="J31" s="3">
        <f t="shared" si="1"/>
        <v>-260</v>
      </c>
      <c r="K31" s="3"/>
      <c r="L31" s="3"/>
      <c r="M31" s="3"/>
      <c r="N31" s="3">
        <v>370</v>
      </c>
      <c r="O31" s="3">
        <v>3610</v>
      </c>
      <c r="P31" s="3">
        <v>1463</v>
      </c>
      <c r="Q31" s="3">
        <v>1012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B32" s="2" t="s">
        <v>36</v>
      </c>
      <c r="C32" s="3">
        <f t="shared" ref="C32:H32" si="12">+C30-C31</f>
        <v>0</v>
      </c>
      <c r="D32" s="3">
        <f t="shared" si="12"/>
        <v>0</v>
      </c>
      <c r="E32" s="3">
        <f t="shared" si="12"/>
        <v>0</v>
      </c>
      <c r="F32" s="3">
        <f t="shared" si="12"/>
        <v>0</v>
      </c>
      <c r="G32" s="3">
        <f t="shared" si="12"/>
        <v>1505</v>
      </c>
      <c r="H32" s="3">
        <f t="shared" si="12"/>
        <v>850</v>
      </c>
      <c r="I32" s="3">
        <f>+I30-I31</f>
        <v>457</v>
      </c>
      <c r="J32" s="3">
        <f t="shared" ref="J32" si="13">+J30-J31</f>
        <v>2293</v>
      </c>
      <c r="K32" s="3"/>
      <c r="L32" s="3"/>
      <c r="M32" s="3">
        <f t="shared" ref="M32:P32" si="14">+M30-M31</f>
        <v>0</v>
      </c>
      <c r="N32" s="3">
        <f t="shared" si="14"/>
        <v>2079</v>
      </c>
      <c r="O32" s="3">
        <f t="shared" si="14"/>
        <v>301</v>
      </c>
      <c r="P32" s="3">
        <f t="shared" si="14"/>
        <v>2355</v>
      </c>
      <c r="Q32" s="3">
        <f>+Q30-Q31</f>
        <v>2750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">
      <c r="B34" s="2" t="s">
        <v>37</v>
      </c>
      <c r="C34" s="13" t="e">
        <f t="shared" ref="C34:H34" si="15">+C32/C35</f>
        <v>#DIV/0!</v>
      </c>
      <c r="D34" s="13" t="e">
        <f t="shared" si="15"/>
        <v>#DIV/0!</v>
      </c>
      <c r="E34" s="13" t="e">
        <f t="shared" si="15"/>
        <v>#DIV/0!</v>
      </c>
      <c r="F34" s="13" t="e">
        <f t="shared" si="15"/>
        <v>#DIV/0!</v>
      </c>
      <c r="G34" s="13">
        <f t="shared" si="15"/>
        <v>2.6361884743387636</v>
      </c>
      <c r="H34" s="13">
        <f t="shared" si="15"/>
        <v>1.4746703678001389</v>
      </c>
      <c r="I34" s="13">
        <f>+I32/I35</f>
        <v>0.77999658644819936</v>
      </c>
      <c r="J34" s="13">
        <f t="shared" ref="J34" si="16">+J32/J35</f>
        <v>3.9083006647349579</v>
      </c>
      <c r="K34" s="3"/>
      <c r="L34" s="13" t="e">
        <f t="shared" ref="L34:P34" si="17">+L32/L35</f>
        <v>#DIV/0!</v>
      </c>
      <c r="M34" s="13" t="e">
        <f t="shared" si="17"/>
        <v>#DIV/0!</v>
      </c>
      <c r="N34" s="13" t="e">
        <f t="shared" si="17"/>
        <v>#DIV/0!</v>
      </c>
      <c r="O34" s="13" t="e">
        <f t="shared" si="17"/>
        <v>#DIV/0!</v>
      </c>
      <c r="P34" s="13">
        <f t="shared" si="17"/>
        <v>4.0857043719639137</v>
      </c>
      <c r="Q34" s="13">
        <f>+Q32/Q35</f>
        <v>4.6872336799045504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">
      <c r="B35" s="2" t="s">
        <v>3</v>
      </c>
      <c r="C35" s="5"/>
      <c r="D35" s="5"/>
      <c r="E35" s="5"/>
      <c r="F35" s="5"/>
      <c r="G35" s="5">
        <v>570.9</v>
      </c>
      <c r="H35" s="5">
        <f>+P35</f>
        <v>576.4</v>
      </c>
      <c r="I35" s="5">
        <v>585.9</v>
      </c>
      <c r="J35" s="5">
        <f>+Q35</f>
        <v>586.70000000000005</v>
      </c>
      <c r="K35" s="5"/>
      <c r="L35" s="5"/>
      <c r="M35" s="5"/>
      <c r="N35" s="5"/>
      <c r="O35" s="5"/>
      <c r="P35" s="5">
        <v>576.4</v>
      </c>
      <c r="Q35" s="5">
        <v>586.70000000000005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B37" s="2" t="s">
        <v>44</v>
      </c>
      <c r="C37" s="3"/>
      <c r="D37" s="3"/>
      <c r="E37" s="3"/>
      <c r="F37" s="11" t="e">
        <f t="shared" ref="F37:J42" si="18">+F8/D8-1</f>
        <v>#DIV/0!</v>
      </c>
      <c r="G37" s="11" t="e">
        <f t="shared" si="18"/>
        <v>#DIV/0!</v>
      </c>
      <c r="H37" s="11" t="e">
        <f t="shared" si="18"/>
        <v>#DIV/0!</v>
      </c>
      <c r="I37" s="11">
        <f t="shared" si="18"/>
        <v>1.5186466743560167E-2</v>
      </c>
      <c r="J37" s="11">
        <f t="shared" si="18"/>
        <v>0.12595419847328237</v>
      </c>
      <c r="K37" s="3"/>
      <c r="L37" s="3"/>
      <c r="M37" s="3"/>
      <c r="N37" s="3"/>
      <c r="O37" s="3"/>
      <c r="P37" s="11">
        <f t="shared" ref="P37" si="19">+P8/O8-1</f>
        <v>6.65603826225587E-2</v>
      </c>
      <c r="Q37" s="11">
        <f>+Q8/P8-1</f>
        <v>7.2122571001494773E-2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B38" s="2" t="s">
        <v>45</v>
      </c>
      <c r="C38" s="3"/>
      <c r="D38" s="3"/>
      <c r="E38" s="3"/>
      <c r="F38" s="11" t="e">
        <f t="shared" si="18"/>
        <v>#DIV/0!</v>
      </c>
      <c r="G38" s="11" t="e">
        <f t="shared" si="18"/>
        <v>#DIV/0!</v>
      </c>
      <c r="H38" s="11" t="e">
        <f t="shared" si="18"/>
        <v>#DIV/0!</v>
      </c>
      <c r="I38" s="11">
        <f t="shared" si="18"/>
        <v>-7.5319622012228971E-2</v>
      </c>
      <c r="J38" s="11">
        <f t="shared" si="18"/>
        <v>2.4977960622979634E-2</v>
      </c>
      <c r="K38" s="3"/>
      <c r="L38" s="3"/>
      <c r="M38" s="3"/>
      <c r="N38" s="3"/>
      <c r="O38" s="3"/>
      <c r="P38" s="11">
        <f t="shared" ref="P38:Q42" si="20">+P9/O9-1</f>
        <v>2.5776886724904191E-3</v>
      </c>
      <c r="Q38" s="11">
        <f t="shared" si="20"/>
        <v>-2.6567633195257789E-2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B39" s="2" t="s">
        <v>46</v>
      </c>
      <c r="C39" s="3"/>
      <c r="D39" s="3"/>
      <c r="E39" s="3"/>
      <c r="F39" s="11" t="e">
        <f t="shared" si="18"/>
        <v>#DIV/0!</v>
      </c>
      <c r="G39" s="11" t="e">
        <f t="shared" si="18"/>
        <v>#DIV/0!</v>
      </c>
      <c r="H39" s="11" t="e">
        <f t="shared" si="18"/>
        <v>#DIV/0!</v>
      </c>
      <c r="I39" s="11">
        <f t="shared" si="18"/>
        <v>2.9354207436399271E-2</v>
      </c>
      <c r="J39" s="11">
        <f t="shared" si="18"/>
        <v>9.3385214007781991E-2</v>
      </c>
      <c r="K39" s="3"/>
      <c r="L39" s="3"/>
      <c r="M39" s="3"/>
      <c r="N39" s="3"/>
      <c r="O39" s="3"/>
      <c r="P39" s="11">
        <f t="shared" si="20"/>
        <v>0.21733966745843225</v>
      </c>
      <c r="Q39" s="11">
        <f t="shared" si="20"/>
        <v>6.1463414634146396E-2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B40" s="2" t="s">
        <v>47</v>
      </c>
      <c r="C40" s="3"/>
      <c r="D40" s="3"/>
      <c r="E40" s="3"/>
      <c r="F40" s="11" t="e">
        <f t="shared" si="18"/>
        <v>#DIV/0!</v>
      </c>
      <c r="G40" s="11" t="e">
        <f t="shared" si="18"/>
        <v>#DIV/0!</v>
      </c>
      <c r="H40" s="11" t="e">
        <f t="shared" si="18"/>
        <v>#DIV/0!</v>
      </c>
      <c r="I40" s="11">
        <f t="shared" si="18"/>
        <v>0.10026385224274414</v>
      </c>
      <c r="J40" s="11">
        <f t="shared" si="18"/>
        <v>0.1048780487804879</v>
      </c>
      <c r="K40" s="3"/>
      <c r="L40" s="3"/>
      <c r="M40" s="3"/>
      <c r="N40" s="3"/>
      <c r="O40" s="3"/>
      <c r="P40" s="11">
        <f t="shared" si="20"/>
        <v>-0.18068535825545173</v>
      </c>
      <c r="Q40" s="11">
        <f t="shared" si="20"/>
        <v>0.10266159695817501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B41" s="2" t="s">
        <v>48</v>
      </c>
      <c r="C41" s="3"/>
      <c r="D41" s="3"/>
      <c r="E41" s="3"/>
      <c r="F41" s="11" t="e">
        <f t="shared" si="18"/>
        <v>#DIV/0!</v>
      </c>
      <c r="G41" s="11" t="e">
        <f t="shared" si="18"/>
        <v>#DIV/0!</v>
      </c>
      <c r="H41" s="11" t="e">
        <f t="shared" si="18"/>
        <v>#DIV/0!</v>
      </c>
      <c r="I41" s="11">
        <f t="shared" si="18"/>
        <v>-4.2452830188679291E-2</v>
      </c>
      <c r="J41" s="11">
        <f t="shared" si="18"/>
        <v>4.484304932735439E-3</v>
      </c>
      <c r="K41" s="3"/>
      <c r="L41" s="3"/>
      <c r="M41" s="3"/>
      <c r="N41" s="3"/>
      <c r="O41" s="3"/>
      <c r="P41" s="11">
        <f t="shared" si="20"/>
        <v>-4.6052631578947345E-2</v>
      </c>
      <c r="Q41" s="11">
        <f t="shared" si="20"/>
        <v>-1.8390804597701149E-2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B42" s="2" t="s">
        <v>49</v>
      </c>
      <c r="C42" s="3"/>
      <c r="D42" s="3"/>
      <c r="E42" s="3"/>
      <c r="F42" s="11" t="e">
        <f t="shared" si="18"/>
        <v>#DIV/0!</v>
      </c>
      <c r="G42" s="11" t="e">
        <f t="shared" si="18"/>
        <v>#DIV/0!</v>
      </c>
      <c r="H42" s="11" t="e">
        <f t="shared" si="18"/>
        <v>#DIV/0!</v>
      </c>
      <c r="I42" s="11">
        <f t="shared" si="18"/>
        <v>1.2539184952978122E-2</v>
      </c>
      <c r="J42" s="11">
        <f t="shared" si="18"/>
        <v>0.16618075801749277</v>
      </c>
      <c r="K42" s="3"/>
      <c r="L42" s="3"/>
      <c r="M42" s="3"/>
      <c r="N42" s="3"/>
      <c r="O42" s="3"/>
      <c r="P42" s="11">
        <f t="shared" si="20"/>
        <v>-1.6344725111441361E-2</v>
      </c>
      <c r="Q42" s="11">
        <f t="shared" si="20"/>
        <v>9.2145015105740136E-2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B43" s="1" t="s">
        <v>50</v>
      </c>
      <c r="C43" s="10"/>
      <c r="D43" s="10"/>
      <c r="E43" s="10"/>
      <c r="F43" s="12" t="e">
        <f t="shared" ref="F43" si="21">+F17/D17-1</f>
        <v>#DIV/0!</v>
      </c>
      <c r="G43" s="12" t="e">
        <f t="shared" ref="G43:H43" si="22">+G17/E17-1</f>
        <v>#DIV/0!</v>
      </c>
      <c r="H43" s="12" t="e">
        <f t="shared" si="22"/>
        <v>#DIV/0!</v>
      </c>
      <c r="I43" s="12">
        <f t="shared" ref="I43:J43" si="23">+I17/G17-1</f>
        <v>-1.4088641033166982E-2</v>
      </c>
      <c r="J43" s="12">
        <f t="shared" si="23"/>
        <v>8.9177489177489244E-2</v>
      </c>
      <c r="K43" s="3"/>
      <c r="L43" s="3"/>
      <c r="M43" s="3"/>
      <c r="N43" s="3"/>
      <c r="O43" s="12">
        <f t="shared" ref="O43:P43" si="24">+O17/N17-1</f>
        <v>0.19136613326964413</v>
      </c>
      <c r="P43" s="12">
        <f t="shared" si="24"/>
        <v>3.3228086002105028E-2</v>
      </c>
      <c r="Q43" s="12">
        <f>+Q17/P17-1</f>
        <v>3.7980209545983801E-2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B44" s="2" t="s">
        <v>51</v>
      </c>
      <c r="C44" s="11" t="e">
        <f t="shared" ref="C44:H44" si="25">+C19/C17</f>
        <v>#DIV/0!</v>
      </c>
      <c r="D44" s="11" t="e">
        <f t="shared" si="25"/>
        <v>#DIV/0!</v>
      </c>
      <c r="E44" s="11" t="e">
        <f t="shared" si="25"/>
        <v>#DIV/0!</v>
      </c>
      <c r="F44" s="11" t="e">
        <f t="shared" si="25"/>
        <v>#DIV/0!</v>
      </c>
      <c r="G44" s="11">
        <f t="shared" si="25"/>
        <v>0.68222287447412189</v>
      </c>
      <c r="H44" s="11">
        <f t="shared" si="25"/>
        <v>0.67946127946127943</v>
      </c>
      <c r="I44" s="11">
        <f>+I19/I17</f>
        <v>0.67192616850253051</v>
      </c>
      <c r="J44" s="11">
        <f t="shared" ref="J44:Q44" si="26">+J19/J17</f>
        <v>0.66666666666666663</v>
      </c>
      <c r="K44" s="3"/>
      <c r="L44" s="11" t="e">
        <f t="shared" si="26"/>
        <v>#DIV/0!</v>
      </c>
      <c r="M44" s="11" t="e">
        <f t="shared" si="26"/>
        <v>#DIV/0!</v>
      </c>
      <c r="N44" s="11">
        <f t="shared" si="26"/>
        <v>0.6673035586338667</v>
      </c>
      <c r="O44" s="11">
        <f t="shared" si="26"/>
        <v>0.6874154262516915</v>
      </c>
      <c r="P44" s="11">
        <f t="shared" si="26"/>
        <v>0.68083042297244856</v>
      </c>
      <c r="Q44" s="11">
        <f t="shared" si="26"/>
        <v>0.66914341791672505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B45" s="2" t="s">
        <v>52</v>
      </c>
      <c r="C45" s="11" t="e">
        <f t="shared" ref="C45:H45" si="27">+C24/C17</f>
        <v>#DIV/0!</v>
      </c>
      <c r="D45" s="11" t="e">
        <f t="shared" si="27"/>
        <v>#DIV/0!</v>
      </c>
      <c r="E45" s="11" t="e">
        <f t="shared" si="27"/>
        <v>#DIV/0!</v>
      </c>
      <c r="F45" s="11" t="e">
        <f t="shared" si="27"/>
        <v>#DIV/0!</v>
      </c>
      <c r="G45" s="11">
        <f t="shared" si="27"/>
        <v>0.25975931904901672</v>
      </c>
      <c r="H45" s="11">
        <f t="shared" si="27"/>
        <v>0.20577200577200577</v>
      </c>
      <c r="I45" s="11">
        <f>+I24/I17</f>
        <v>0.21891435943237075</v>
      </c>
      <c r="J45" s="11">
        <f t="shared" ref="J45:Q45" si="28">+J24/J17</f>
        <v>0.1996996996996997</v>
      </c>
      <c r="K45" s="3"/>
      <c r="L45" s="11" t="e">
        <f t="shared" si="28"/>
        <v>#DIV/0!</v>
      </c>
      <c r="M45" s="11" t="e">
        <f t="shared" si="28"/>
        <v>#DIV/0!</v>
      </c>
      <c r="N45" s="11">
        <f t="shared" si="28"/>
        <v>0.22408645808454741</v>
      </c>
      <c r="O45" s="11">
        <f t="shared" si="28"/>
        <v>0.25214253495714928</v>
      </c>
      <c r="P45" s="11">
        <f t="shared" si="28"/>
        <v>0.23253783469150174</v>
      </c>
      <c r="Q45" s="11">
        <f t="shared" si="28"/>
        <v>0.20874807233982898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B46" s="2" t="s">
        <v>53</v>
      </c>
      <c r="C46" s="11" t="e">
        <f t="shared" ref="C46:H46" si="29">+C29/C28</f>
        <v>#DIV/0!</v>
      </c>
      <c r="D46" s="11" t="e">
        <f t="shared" si="29"/>
        <v>#DIV/0!</v>
      </c>
      <c r="E46" s="11" t="e">
        <f t="shared" si="29"/>
        <v>#DIV/0!</v>
      </c>
      <c r="F46" s="11" t="e">
        <f t="shared" si="29"/>
        <v>#DIV/0!</v>
      </c>
      <c r="G46" s="11">
        <f t="shared" si="29"/>
        <v>0.1783948269303918</v>
      </c>
      <c r="H46" s="11">
        <f t="shared" si="29"/>
        <v>0.18163869693978282</v>
      </c>
      <c r="I46" s="11">
        <f>+I29/I28</f>
        <v>0.17312290769966523</v>
      </c>
      <c r="J46" s="11">
        <f t="shared" ref="J46:Q46" si="30">+J29/J28</f>
        <v>0.15221017514595497</v>
      </c>
      <c r="K46" s="3"/>
      <c r="L46" s="11" t="e">
        <f t="shared" si="30"/>
        <v>#DIV/0!</v>
      </c>
      <c r="M46" s="11" t="e">
        <f t="shared" si="30"/>
        <v>#DIV/0!</v>
      </c>
      <c r="N46" s="11">
        <f t="shared" si="30"/>
        <v>0.16785592932381924</v>
      </c>
      <c r="O46" s="11">
        <f t="shared" si="30"/>
        <v>0.17801597309794032</v>
      </c>
      <c r="P46" s="11">
        <f t="shared" si="30"/>
        <v>0.17980665950590763</v>
      </c>
      <c r="Q46" s="11">
        <f t="shared" si="30"/>
        <v>0.16195143684562263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</sheetData>
  <hyperlinks>
    <hyperlink ref="A1" location="Main!A1" display="Main" xr:uid="{F1948B12-01A5-4BAA-900E-76445AC9CA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2025-02-04T12:54:18Z</dcterms:created>
  <dcterms:modified xsi:type="dcterms:W3CDTF">2025-09-02T12:07:26Z</dcterms:modified>
</cp:coreProperties>
</file>