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4D20900-129F-4589-BF36-A27E0F7195F2}" xr6:coauthVersionLast="47" xr6:coauthVersionMax="47" xr10:uidLastSave="{00000000-0000-0000-0000-000000000000}"/>
  <bookViews>
    <workbookView xWindow="-120" yWindow="-120" windowWidth="38640" windowHeight="21060" activeTab="1" xr2:uid="{BA57B713-DDF4-431A-94B1-03B4B07CC5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I33" i="2"/>
  <c r="I32" i="2"/>
  <c r="I31" i="2"/>
  <c r="J30" i="2"/>
  <c r="I30" i="2"/>
  <c r="H30" i="2"/>
  <c r="G30" i="2"/>
  <c r="J29" i="2"/>
  <c r="I29" i="2"/>
  <c r="H29" i="2"/>
  <c r="J28" i="2"/>
  <c r="I28" i="2"/>
  <c r="H28" i="2"/>
  <c r="G29" i="2"/>
  <c r="G28" i="2"/>
  <c r="J27" i="2"/>
  <c r="I27" i="2"/>
  <c r="H27" i="2"/>
  <c r="G27" i="2"/>
  <c r="J4" i="2"/>
  <c r="J8" i="2"/>
  <c r="J12" i="2" s="1"/>
  <c r="J18" i="2" s="1"/>
  <c r="J20" i="2" s="1"/>
  <c r="J22" i="2" s="1"/>
  <c r="J24" i="2" s="1"/>
  <c r="H8" i="2"/>
  <c r="H12" i="2" s="1"/>
  <c r="H18" i="2" s="1"/>
  <c r="H20" i="2" s="1"/>
  <c r="H22" i="2" s="1"/>
  <c r="H24" i="2" s="1"/>
  <c r="G8" i="2"/>
  <c r="G12" i="2" s="1"/>
  <c r="G18" i="2" s="1"/>
  <c r="G20" i="2" s="1"/>
  <c r="G22" i="2" s="1"/>
  <c r="G24" i="2" s="1"/>
  <c r="F8" i="2"/>
  <c r="F12" i="2" s="1"/>
  <c r="F18" i="2" s="1"/>
  <c r="F20" i="2" s="1"/>
  <c r="F22" i="2" s="1"/>
  <c r="F24" i="2" s="1"/>
  <c r="E8" i="2"/>
  <c r="E12" i="2" s="1"/>
  <c r="E18" i="2" s="1"/>
  <c r="E20" i="2" s="1"/>
  <c r="E22" i="2" s="1"/>
  <c r="E24" i="2" s="1"/>
  <c r="D8" i="2"/>
  <c r="D12" i="2" s="1"/>
  <c r="D18" i="2" s="1"/>
  <c r="D20" i="2" s="1"/>
  <c r="D22" i="2" s="1"/>
  <c r="D24" i="2" s="1"/>
  <c r="C8" i="2"/>
  <c r="C12" i="2" s="1"/>
  <c r="C18" i="2" s="1"/>
  <c r="C20" i="2" s="1"/>
  <c r="C22" i="2" s="1"/>
  <c r="C24" i="2" s="1"/>
  <c r="I8" i="2"/>
  <c r="I12" i="2" s="1"/>
  <c r="I18" i="2" s="1"/>
  <c r="I20" i="2" s="1"/>
  <c r="I22" i="2" s="1"/>
  <c r="I24" i="2" s="1"/>
  <c r="H7" i="1"/>
  <c r="H4" i="1"/>
  <c r="H4" i="2" l="1"/>
  <c r="I4" i="2"/>
  <c r="C4" i="2"/>
  <c r="D4" i="2"/>
  <c r="E4" i="2"/>
  <c r="F4" i="2"/>
  <c r="G4" i="2"/>
</calcChain>
</file>

<file path=xl/sharedStrings.xml><?xml version="1.0" encoding="utf-8"?>
<sst xmlns="http://schemas.openxmlformats.org/spreadsheetml/2006/main" count="50" uniqueCount="46">
  <si>
    <t>Chipotle</t>
  </si>
  <si>
    <t>CMG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</si>
  <si>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</si>
  <si>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</si>
  <si>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</si>
  <si>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</si>
  <si>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</si>
  <si>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</si>
  <si>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</si>
  <si>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</si>
  <si>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</si>
  <si>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</si>
  <si>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</si>
  <si>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</si>
  <si>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</si>
  <si>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</si>
  <si>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</si>
  <si>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</si>
  <si>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</si>
  <si>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Food &amp; Beverage Revenue</t>
  </si>
  <si>
    <t>Delivery Service Revenue</t>
  </si>
  <si>
    <t>Revenue</t>
  </si>
  <si>
    <t>Food, beverage &amp; packaging</t>
  </si>
  <si>
    <t>Labour</t>
  </si>
  <si>
    <t>Occupancy</t>
  </si>
  <si>
    <t>Gross Profit</t>
  </si>
  <si>
    <t>Other operating costs</t>
  </si>
  <si>
    <t>G&amp;A</t>
  </si>
  <si>
    <t>D&amp;A</t>
  </si>
  <si>
    <t>Pre-opening costs</t>
  </si>
  <si>
    <t>Impairments and other</t>
  </si>
  <si>
    <t>Operating Income</t>
  </si>
  <si>
    <t>Interes and other Income</t>
  </si>
  <si>
    <t>Pretax Income</t>
  </si>
  <si>
    <t>Tax Expense</t>
  </si>
  <si>
    <t>Net Income</t>
  </si>
  <si>
    <t>EPS</t>
  </si>
  <si>
    <t>Total Resturants</t>
  </si>
  <si>
    <t>ARPR</t>
  </si>
  <si>
    <t>Resturant Growth</t>
  </si>
  <si>
    <t>Food &amp; Beverage Rev Growth</t>
  </si>
  <si>
    <t>Delivery Revenue Growth</t>
  </si>
  <si>
    <t xml:space="preserve">Gross Margin </t>
  </si>
  <si>
    <t>Tax Rate</t>
  </si>
  <si>
    <t xml:space="preserve">Operating Margin </t>
  </si>
  <si>
    <t xml:space="preserve">Revenue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</si>
</sst>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4" fontId="1" fillId="0" borderId="0" xfId="0" applyNumberFormat="1" applyFont="1"/>
    <xf numFmtId="3" fontId="4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EB00-8D0D-481E-A9EB-3AEF505A86B4}">
  <dimension ref="A1:I7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3</v>
      </c>
      <c r="G2" s="2" t="s">
        <v>4</v>
      </c>
      <c r="H2" s="2">
        <v>56.28</v>
      </c>
    </row>
    <row r="3" spans="1:9" x14ac:dyDescent="0.2">
      <c r="G3" s="2" t="s">
        <v>5</v>
      </c>
      <c r="H3" s="3">
        <v>1362.5930000000001</v>
      </c>
      <c r="I3" s="4" t="s">
        <v>10</v>
      </c>
    </row>
    <row r="4" spans="1:9" x14ac:dyDescent="0.2">
      <c r="B4" s="2" t="s">
        <v>1</v>
      </c>
      <c r="G4" s="2" t="s">
        <v>6</v>
      </c>
      <c r="H4" s="3">
        <f>+H2*H3</f>
        <v>76686.73404000001</v>
      </c>
    </row>
    <row r="5" spans="1:9" x14ac:dyDescent="0.2">
      <c r="B5" s="2" t="s">
        <v>2</v>
      </c>
      <c r="G5" s="2" t="s">
        <v>7</v>
      </c>
      <c r="H5" s="3">
        <v>698.54700000000003</v>
      </c>
      <c r="I5" s="4" t="s">
        <v>10</v>
      </c>
    </row>
    <row r="6" spans="1:9" x14ac:dyDescent="0.2">
      <c r="G6" s="2" t="s">
        <v>8</v>
      </c>
      <c r="H6" s="3">
        <v>0</v>
      </c>
      <c r="I6" s="4" t="s">
        <v>10</v>
      </c>
    </row>
    <row r="7" spans="1:9" x14ac:dyDescent="0.2">
      <c r="G7" s="2" t="s">
        <v>9</v>
      </c>
      <c r="H7" s="3">
        <f>+H4-H5+H6</f>
        <v>75988.187040000004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5E61-7548-4127-BF03-D15B87365DDD}">
  <dimension ref="A1:AM320"/>
  <sheetViews>
    <sheetView tabSelected="1"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5.5703125" style="2" customWidth="1"/>
    <col min="3" max="16384" width="9.140625" style="2"/>
  </cols>
  <sheetData>
    <row r="1" spans="1:39" x14ac:dyDescent="0.2">
      <c r="A1" s="5" t="s">
        <v>11</v>
      </c>
    </row>
    <row r="2" spans="1:3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39" x14ac:dyDescent="0.2">
      <c r="B3" s="2" t="s">
        <v>37</v>
      </c>
      <c r="C3" s="3">
        <v>3224</v>
      </c>
      <c r="D3" s="3">
        <v>3268</v>
      </c>
      <c r="E3" s="3">
        <v>3321</v>
      </c>
      <c r="F3" s="3"/>
      <c r="G3" s="3">
        <v>3479</v>
      </c>
      <c r="H3" s="3">
        <v>3530</v>
      </c>
      <c r="I3" s="3">
        <v>3615</v>
      </c>
      <c r="J3" s="3"/>
    </row>
    <row r="4" spans="1:39" x14ac:dyDescent="0.2">
      <c r="B4" s="2" t="s">
        <v>38</v>
      </c>
      <c r="C4" s="6">
        <f t="shared" ref="C4:J4" si="0">+C8/C3</f>
        <v>0.73467121588089324</v>
      </c>
      <c r="D4" s="6">
        <f t="shared" si="0"/>
        <v>0.76952294981640146</v>
      </c>
      <c r="E4" s="6">
        <f t="shared" si="0"/>
        <v>0.74433845227341167</v>
      </c>
      <c r="F4" s="6" t="e">
        <f t="shared" si="0"/>
        <v>#DIV/0!</v>
      </c>
      <c r="G4" s="6">
        <f t="shared" si="0"/>
        <v>0.77661626904282843</v>
      </c>
      <c r="H4" s="6">
        <f t="shared" si="0"/>
        <v>0.84224277620396604</v>
      </c>
      <c r="I4" s="6">
        <f t="shared" si="0"/>
        <v>0.77277344398340253</v>
      </c>
      <c r="J4" s="6" t="e">
        <f t="shared" si="0"/>
        <v>#DIV/0!</v>
      </c>
    </row>
    <row r="5" spans="1:39" x14ac:dyDescent="0.2">
      <c r="C5" s="4"/>
      <c r="D5" s="4"/>
      <c r="E5" s="4"/>
      <c r="F5" s="4"/>
      <c r="G5" s="4"/>
      <c r="H5" s="4"/>
      <c r="I5" s="4"/>
      <c r="J5" s="4"/>
    </row>
    <row r="6" spans="1:39" x14ac:dyDescent="0.2">
      <c r="B6" s="2" t="s">
        <v>19</v>
      </c>
      <c r="C6" s="3">
        <v>2351.009</v>
      </c>
      <c r="D6" s="3">
        <v>2497.509</v>
      </c>
      <c r="E6" s="3">
        <v>2456.0390000000002</v>
      </c>
      <c r="F6" s="3"/>
      <c r="G6" s="3">
        <v>2684.4470000000001</v>
      </c>
      <c r="H6" s="3">
        <v>2954.913</v>
      </c>
      <c r="I6" s="3">
        <v>2778.0340000000001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">
      <c r="B7" s="2" t="s">
        <v>20</v>
      </c>
      <c r="C7" s="3">
        <v>17.571000000000002</v>
      </c>
      <c r="D7" s="3">
        <v>17.292000000000002</v>
      </c>
      <c r="E7" s="3">
        <v>15.909000000000001</v>
      </c>
      <c r="F7" s="3"/>
      <c r="G7" s="3">
        <v>17.401</v>
      </c>
      <c r="H7" s="3">
        <v>18.204000000000001</v>
      </c>
      <c r="I7" s="3">
        <v>15.542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B8" s="1" t="s">
        <v>21</v>
      </c>
      <c r="C8" s="7">
        <f t="shared" ref="C8:H8" si="1">+C6+C7</f>
        <v>2368.58</v>
      </c>
      <c r="D8" s="7">
        <f t="shared" si="1"/>
        <v>2514.8009999999999</v>
      </c>
      <c r="E8" s="7">
        <f t="shared" si="1"/>
        <v>2471.9480000000003</v>
      </c>
      <c r="F8" s="7">
        <f t="shared" si="1"/>
        <v>0</v>
      </c>
      <c r="G8" s="7">
        <f t="shared" si="1"/>
        <v>2701.848</v>
      </c>
      <c r="H8" s="7">
        <f t="shared" si="1"/>
        <v>2973.1170000000002</v>
      </c>
      <c r="I8" s="7">
        <f>+I6+I7</f>
        <v>2793.576</v>
      </c>
      <c r="J8" s="7">
        <f t="shared" ref="J8" si="2">+J6+J7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">
      <c r="B9" s="2" t="s">
        <v>22</v>
      </c>
      <c r="C9" s="3">
        <v>692.55899999999997</v>
      </c>
      <c r="D9" s="3">
        <v>738.66399999999999</v>
      </c>
      <c r="E9" s="3">
        <v>734.18600000000004</v>
      </c>
      <c r="F9" s="3"/>
      <c r="G9" s="3">
        <v>779.07600000000002</v>
      </c>
      <c r="H9" s="3">
        <v>873.673</v>
      </c>
      <c r="I9" s="3">
        <v>855.51499999999999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">
      <c r="B10" s="2" t="s">
        <v>23</v>
      </c>
      <c r="C10" s="3">
        <v>583.79399999999998</v>
      </c>
      <c r="D10" s="3">
        <v>611.678</v>
      </c>
      <c r="E10" s="3">
        <v>616.28200000000004</v>
      </c>
      <c r="F10" s="3"/>
      <c r="G10" s="3">
        <v>659.45</v>
      </c>
      <c r="H10" s="3">
        <v>716.62699999999995</v>
      </c>
      <c r="I10" s="3">
        <v>696.84699999999998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">
      <c r="B11" s="2" t="s">
        <v>24</v>
      </c>
      <c r="C11" s="3">
        <v>121.931</v>
      </c>
      <c r="D11" s="3">
        <v>123.89700000000001</v>
      </c>
      <c r="E11" s="3">
        <v>126.26900000000001</v>
      </c>
      <c r="F11" s="3"/>
      <c r="G11" s="3">
        <v>135.69900000000001</v>
      </c>
      <c r="H11" s="3">
        <v>138.66300000000001</v>
      </c>
      <c r="I11" s="3">
        <v>142.57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">
      <c r="B12" s="2" t="s">
        <v>25</v>
      </c>
      <c r="C12" s="3">
        <f t="shared" ref="C12:H12" si="3">+C8-SUM(C9:C11)</f>
        <v>970.29599999999982</v>
      </c>
      <c r="D12" s="3">
        <f t="shared" si="3"/>
        <v>1040.5619999999999</v>
      </c>
      <c r="E12" s="3">
        <f t="shared" si="3"/>
        <v>995.21100000000024</v>
      </c>
      <c r="F12" s="3">
        <f t="shared" si="3"/>
        <v>0</v>
      </c>
      <c r="G12" s="3">
        <f t="shared" si="3"/>
        <v>1127.6229999999998</v>
      </c>
      <c r="H12" s="3">
        <f t="shared" si="3"/>
        <v>1244.1540000000002</v>
      </c>
      <c r="I12" s="3">
        <f>+I8-SUM(I9:I11)</f>
        <v>1098.644</v>
      </c>
      <c r="J12" s="3">
        <f t="shared" ref="J12" si="4">+J8-SUM(J9:J11)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">
      <c r="B13" s="2" t="s">
        <v>26</v>
      </c>
      <c r="C13" s="3">
        <v>363.20600000000002</v>
      </c>
      <c r="D13" s="3">
        <v>348.70699999999999</v>
      </c>
      <c r="E13" s="3">
        <v>345.36799999999999</v>
      </c>
      <c r="F13" s="3"/>
      <c r="G13" s="3">
        <v>385.77300000000002</v>
      </c>
      <c r="H13" s="3">
        <v>384.75400000000002</v>
      </c>
      <c r="I13" s="3">
        <v>386.46300000000002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">
      <c r="B14" s="2" t="s">
        <v>27</v>
      </c>
      <c r="C14" s="3">
        <v>148.34</v>
      </c>
      <c r="D14" s="3">
        <v>156.49600000000001</v>
      </c>
      <c r="E14" s="3">
        <v>159.501</v>
      </c>
      <c r="F14" s="3"/>
      <c r="G14" s="3">
        <v>204.625</v>
      </c>
      <c r="H14" s="3">
        <v>175.02799999999999</v>
      </c>
      <c r="I14" s="3">
        <v>126.614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">
      <c r="B15" s="2" t="s">
        <v>28</v>
      </c>
      <c r="C15" s="3">
        <v>76.584999999999994</v>
      </c>
      <c r="D15" s="3">
        <v>78.771000000000001</v>
      </c>
      <c r="E15" s="3">
        <v>78.546000000000006</v>
      </c>
      <c r="F15" s="3"/>
      <c r="G15" s="3">
        <v>83.242999999999995</v>
      </c>
      <c r="H15" s="3">
        <v>83.561999999999998</v>
      </c>
      <c r="I15" s="3">
        <v>84.349000000000004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">
      <c r="B16" s="2" t="s">
        <v>29</v>
      </c>
      <c r="C16" s="3">
        <v>6.1980000000000004</v>
      </c>
      <c r="D16" s="3">
        <v>7.5380000000000003</v>
      </c>
      <c r="E16" s="3">
        <v>9.6050000000000004</v>
      </c>
      <c r="F16" s="3"/>
      <c r="G16" s="3">
        <v>7.2110000000000003</v>
      </c>
      <c r="H16" s="3">
        <v>8.9949999999999992</v>
      </c>
      <c r="I16" s="3">
        <v>12.786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2">
      <c r="B17" s="2" t="s">
        <v>30</v>
      </c>
      <c r="C17" s="3">
        <v>8.3610000000000007</v>
      </c>
      <c r="D17" s="3">
        <v>16.239999999999998</v>
      </c>
      <c r="E17" s="3">
        <v>7.2409999999999997</v>
      </c>
      <c r="F17" s="3"/>
      <c r="G17" s="3">
        <v>5.4790000000000001</v>
      </c>
      <c r="H17" s="3">
        <v>5.7619999999999996</v>
      </c>
      <c r="I17" s="3">
        <v>15.176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2">
      <c r="B18" s="2" t="s">
        <v>31</v>
      </c>
      <c r="C18" s="3">
        <f t="shared" ref="C18:H18" si="5">+C12-SUM(C13:C17)</f>
        <v>367.60599999999977</v>
      </c>
      <c r="D18" s="3">
        <f t="shared" si="5"/>
        <v>432.80999999999995</v>
      </c>
      <c r="E18" s="3">
        <f t="shared" si="5"/>
        <v>394.95000000000016</v>
      </c>
      <c r="F18" s="3">
        <f t="shared" si="5"/>
        <v>0</v>
      </c>
      <c r="G18" s="3">
        <f t="shared" si="5"/>
        <v>441.29199999999969</v>
      </c>
      <c r="H18" s="3">
        <f t="shared" si="5"/>
        <v>586.05300000000022</v>
      </c>
      <c r="I18" s="3">
        <f>+I12-SUM(I13:I17)</f>
        <v>473.25599999999997</v>
      </c>
      <c r="J18" s="3">
        <f t="shared" ref="J18" si="6">+J12-SUM(J13:J17)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2">
      <c r="B19" s="2" t="s">
        <v>32</v>
      </c>
      <c r="C19" s="3">
        <v>8.9489999999999998</v>
      </c>
      <c r="D19" s="3">
        <v>16.446000000000002</v>
      </c>
      <c r="E19" s="3">
        <v>18.391999999999999</v>
      </c>
      <c r="F19" s="3"/>
      <c r="G19" s="3">
        <v>19.364000000000001</v>
      </c>
      <c r="H19" s="3">
        <v>21.861000000000001</v>
      </c>
      <c r="I19" s="3">
        <v>29.306999999999999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2">
      <c r="B20" s="2" t="s">
        <v>33</v>
      </c>
      <c r="C20" s="3">
        <f t="shared" ref="C20:H20" si="7">+C18+C19</f>
        <v>376.55499999999978</v>
      </c>
      <c r="D20" s="3">
        <f t="shared" si="7"/>
        <v>449.25599999999997</v>
      </c>
      <c r="E20" s="3">
        <f t="shared" si="7"/>
        <v>413.34200000000016</v>
      </c>
      <c r="F20" s="3">
        <f t="shared" si="7"/>
        <v>0</v>
      </c>
      <c r="G20" s="3">
        <f t="shared" si="7"/>
        <v>460.65599999999966</v>
      </c>
      <c r="H20" s="3">
        <f t="shared" si="7"/>
        <v>607.91400000000021</v>
      </c>
      <c r="I20" s="3">
        <f>+I18+I19</f>
        <v>502.56299999999999</v>
      </c>
      <c r="J20" s="3">
        <f t="shared" ref="J20" si="8">+J18+J19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2">
      <c r="B21" s="2" t="s">
        <v>34</v>
      </c>
      <c r="C21" s="3">
        <v>84.911000000000001</v>
      </c>
      <c r="D21" s="3">
        <v>106.46599999999999</v>
      </c>
      <c r="E21" s="3">
        <v>100.125</v>
      </c>
      <c r="F21" s="3"/>
      <c r="G21" s="3">
        <v>101.369</v>
      </c>
      <c r="H21" s="3">
        <v>152.24299999999999</v>
      </c>
      <c r="I21" s="3">
        <v>115.175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2">
      <c r="B22" s="2" t="s">
        <v>35</v>
      </c>
      <c r="C22" s="3">
        <f t="shared" ref="C22:H22" si="9">+C20-C21</f>
        <v>291.64399999999978</v>
      </c>
      <c r="D22" s="3">
        <f t="shared" si="9"/>
        <v>342.78999999999996</v>
      </c>
      <c r="E22" s="3">
        <f t="shared" si="9"/>
        <v>313.21700000000016</v>
      </c>
      <c r="F22" s="3">
        <f t="shared" si="9"/>
        <v>0</v>
      </c>
      <c r="G22" s="3">
        <f t="shared" si="9"/>
        <v>359.28699999999969</v>
      </c>
      <c r="H22" s="3">
        <f t="shared" si="9"/>
        <v>455.67100000000022</v>
      </c>
      <c r="I22" s="3">
        <f>+I20-I21</f>
        <v>387.38799999999998</v>
      </c>
      <c r="J22" s="3">
        <f t="shared" ref="J22" si="10">+J20-J21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2">
      <c r="B24" s="2" t="s">
        <v>36</v>
      </c>
      <c r="C24" s="3">
        <f t="shared" ref="C24:H24" si="11">+C22/C25</f>
        <v>10.557631045467701</v>
      </c>
      <c r="D24" s="6">
        <f t="shared" si="11"/>
        <v>0.24835859738505833</v>
      </c>
      <c r="E24" s="6">
        <f t="shared" si="11"/>
        <v>0.22737663563274724</v>
      </c>
      <c r="F24" s="6" t="e">
        <f t="shared" si="11"/>
        <v>#DIV/0!</v>
      </c>
      <c r="G24" s="6">
        <f t="shared" si="11"/>
        <v>13.091641160180721</v>
      </c>
      <c r="H24" s="6">
        <f t="shared" si="11"/>
        <v>0.33192817599067614</v>
      </c>
      <c r="I24" s="6">
        <f>+I22/I25</f>
        <v>0.28337763836850183</v>
      </c>
      <c r="J24" s="6" t="e">
        <f t="shared" ref="J24" si="12">+J22/J25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2">
      <c r="B25" s="2" t="s">
        <v>5</v>
      </c>
      <c r="C25" s="3">
        <v>27.623999999999999</v>
      </c>
      <c r="D25" s="3">
        <v>1380.222</v>
      </c>
      <c r="E25" s="3">
        <v>1377.5250000000001</v>
      </c>
      <c r="F25" s="3"/>
      <c r="G25" s="3">
        <v>27.443999999999999</v>
      </c>
      <c r="H25" s="3">
        <v>1372.8</v>
      </c>
      <c r="I25" s="3">
        <v>1367.038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2">
      <c r="B27" s="2" t="s">
        <v>39</v>
      </c>
      <c r="C27" s="3"/>
      <c r="D27" s="3"/>
      <c r="E27" s="3"/>
      <c r="F27" s="3"/>
      <c r="G27" s="8">
        <f>+G3/C3-1</f>
        <v>7.9094292803970179E-2</v>
      </c>
      <c r="H27" s="8">
        <f t="shared" ref="H27:J27" si="13">+H3/D3-1</f>
        <v>8.0171358629131051E-2</v>
      </c>
      <c r="I27" s="8">
        <f t="shared" si="13"/>
        <v>8.8527551942185978E-2</v>
      </c>
      <c r="J27" s="8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2">
      <c r="B28" s="2" t="s">
        <v>40</v>
      </c>
      <c r="C28" s="3"/>
      <c r="D28" s="3"/>
      <c r="E28" s="3"/>
      <c r="F28" s="3"/>
      <c r="G28" s="8">
        <f>+G6/C6-1</f>
        <v>0.14182761529198751</v>
      </c>
      <c r="H28" s="8">
        <f t="shared" ref="H28:J28" si="14">+H6/D6-1</f>
        <v>0.18314408476606081</v>
      </c>
      <c r="I28" s="8">
        <f t="shared" si="14"/>
        <v>0.13110337417280427</v>
      </c>
      <c r="J28" s="8" t="e">
        <f t="shared" si="14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2">
      <c r="B29" s="2" t="s">
        <v>41</v>
      </c>
      <c r="C29" s="3"/>
      <c r="D29" s="3"/>
      <c r="E29" s="3"/>
      <c r="F29" s="3"/>
      <c r="G29" s="8">
        <f>+G7/C7-1</f>
        <v>-9.6750327243755319E-3</v>
      </c>
      <c r="H29" s="8">
        <f t="shared" ref="H29:J29" si="15">+H7/D7-1</f>
        <v>5.2741151977793166E-2</v>
      </c>
      <c r="I29" s="8">
        <f t="shared" si="15"/>
        <v>-2.3068703249732869E-2</v>
      </c>
      <c r="J29" s="8" t="e">
        <f t="shared" si="15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2">
      <c r="B30" s="2" t="s">
        <v>45</v>
      </c>
      <c r="C30" s="3"/>
      <c r="D30" s="3"/>
      <c r="E30" s="3"/>
      <c r="F30" s="3"/>
      <c r="G30" s="8">
        <f t="shared" ref="G30:J30" si="16">+G8/C8-1</f>
        <v>0.14070371277305393</v>
      </c>
      <c r="H30" s="8">
        <f t="shared" si="16"/>
        <v>0.18224742236065605</v>
      </c>
      <c r="I30" s="8">
        <f t="shared" si="16"/>
        <v>0.13011115120544603</v>
      </c>
      <c r="J30" s="8" t="e">
        <f t="shared" si="16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2">
      <c r="B31" s="2" t="s">
        <v>42</v>
      </c>
      <c r="C31" s="8">
        <f t="shared" ref="C31:H31" si="17">+C12/C8</f>
        <v>0.40965304106257749</v>
      </c>
      <c r="D31" s="8">
        <f t="shared" si="17"/>
        <v>0.4137750859809583</v>
      </c>
      <c r="E31" s="8">
        <f t="shared" si="17"/>
        <v>0.40260191557427588</v>
      </c>
      <c r="F31" s="8" t="e">
        <f t="shared" si="17"/>
        <v>#DIV/0!</v>
      </c>
      <c r="G31" s="8">
        <f t="shared" si="17"/>
        <v>0.41735249355256099</v>
      </c>
      <c r="H31" s="8">
        <f t="shared" si="17"/>
        <v>0.41846789076918267</v>
      </c>
      <c r="I31" s="8">
        <f>+I12/I8</f>
        <v>0.39327514268450187</v>
      </c>
      <c r="J31" s="8" t="e">
        <f t="shared" ref="J31" si="18">+J12/J8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2">
      <c r="B32" s="2" t="s">
        <v>44</v>
      </c>
      <c r="C32" s="8">
        <f t="shared" ref="C32:H32" si="19">+C18/C8</f>
        <v>0.15520100651022967</v>
      </c>
      <c r="D32" s="8">
        <f t="shared" si="19"/>
        <v>0.17210506914861254</v>
      </c>
      <c r="E32" s="8">
        <f t="shared" si="19"/>
        <v>0.1597727783917785</v>
      </c>
      <c r="F32" s="8" t="e">
        <f t="shared" si="19"/>
        <v>#DIV/0!</v>
      </c>
      <c r="G32" s="8">
        <f t="shared" si="19"/>
        <v>0.16332969138160242</v>
      </c>
      <c r="H32" s="8">
        <f t="shared" si="19"/>
        <v>0.19711736874129077</v>
      </c>
      <c r="I32" s="8">
        <f>+I18/I8</f>
        <v>0.16940867189580666</v>
      </c>
      <c r="J32" s="8" t="e">
        <f t="shared" ref="J32" si="20">+J18/J8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2">
      <c r="B33" s="2" t="s">
        <v>43</v>
      </c>
      <c r="C33" s="8">
        <f t="shared" ref="C33:H33" si="21">+C21/C20</f>
        <v>0.22549428370357597</v>
      </c>
      <c r="D33" s="8">
        <f t="shared" si="21"/>
        <v>0.23698292287693432</v>
      </c>
      <c r="E33" s="8">
        <f t="shared" si="21"/>
        <v>0.24223282415046127</v>
      </c>
      <c r="F33" s="8" t="e">
        <f t="shared" si="21"/>
        <v>#DIV/0!</v>
      </c>
      <c r="G33" s="8">
        <f t="shared" si="21"/>
        <v>0.22005357577020612</v>
      </c>
      <c r="H33" s="8">
        <f t="shared" si="21"/>
        <v>0.25043509443769996</v>
      </c>
      <c r="I33" s="8">
        <f>+I21/I20</f>
        <v>0.22917524768039033</v>
      </c>
      <c r="J33" s="8" t="e">
        <f t="shared" ref="J33" si="22">+J21/J20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3:3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3:3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3:3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3:3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3:3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3:3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3:3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3:3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3:3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3:3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3:3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3:3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3:3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3:3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3:3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3:3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3:3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3:3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3:3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3:3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3:3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3:3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3:3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3:3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3:3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3:3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3:3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3:3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3:3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3:3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3:3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3:3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3:3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3:3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3:3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3:3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3:3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3:3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3:3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3:3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3:3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3:3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3:3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3:3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3:3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3:3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3:3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3:3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3:3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3:3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3:3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3:3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3:3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3:3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3:3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3:3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3:3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3:3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3:3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3:3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3:3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3:3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3:3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3:3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3:3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3:3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3:3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3:3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3:3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3:3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3:3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3:3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3:3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3:3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3:3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3:3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3:3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3:3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3:3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3:3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3:3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3:3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3:3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3:3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3:3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3:3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3:3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3:3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3:3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3:3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3:3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3:3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3:3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3:3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3:3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3:3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3:3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3:3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3:3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3:3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3:3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3:3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3:3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3:3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3:3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3:3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3:3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3:3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3:3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3:3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3:3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3:3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3:3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3:3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3:3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3:3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3:3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3:3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3:3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3:3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3:3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3:3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3:3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3:3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3:3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3:3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3:3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3:3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3:3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3:3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3:3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3:3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3:3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3:3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3:3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3:3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3:3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3:3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3:3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3:3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3:3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3:3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3:3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3:3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3:3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3:3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3:3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3:3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3:3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3:3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3:3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3:3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3:3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3:3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3:3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3:3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3:3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3:3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3:3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3:3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3:3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3:3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3:3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3:3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3:3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3:3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3:3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3:3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3:3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3:3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3:3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3:3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3:3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3:3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3:3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3:3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3:3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3:3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3:3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3:3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3:3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3:3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3:3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3:3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3:3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3:3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3:3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3:3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3:3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3:3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3:3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3:3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3:3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3:3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3:3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3:3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3:3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3:3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3:3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3:3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3:3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3:3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3:3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3:3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3:3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3:3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3:3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3:3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3:3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3:3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3:3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3:3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3:3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3:3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3:3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3:3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3:3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3:3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3:3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3:3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3:3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3:3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3:3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3:3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3:3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3:3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3:3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3:3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3:3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3:3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3:3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3:3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3:3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3:3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3:3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3:3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3:3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3:3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3:3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3:3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3:3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3:3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3:3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3:3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3:3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3:3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3:3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3:3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3:3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3:3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3:3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3:3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3:3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3:3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3:3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3:3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3:3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3:3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3:3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3:3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3:3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3:3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3:3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3:3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3:3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3:3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3:3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3:3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3:3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3:3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3:3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3:3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</sheetData>
  <hyperlinks>
    <hyperlink ref="A1" location="Main!A1" display="Main" xr:uid="{37BC3C78-D918-4C2C-B1AC-17EA99E2E1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2025-01-27T13:30:05Z</dcterms:created>
  <dcterms:modified xsi:type="dcterms:W3CDTF">2025-09-02T12:09:00Z</dcterms:modified>
</cp:coreProperties>
</file>