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C65D2FC-74C1-4441-9781-4E88915BD20E}" xr6:coauthVersionLast="47" xr6:coauthVersionMax="47" xr10:uidLastSave="{00000000-0000-0000-0000-000000000000}"/>
  <bookViews>
    <workbookView xWindow="-120" yWindow="-120" windowWidth="38640" windowHeight="21060" xr2:uid="{4FBDEFEC-A4A3-43B3-BEE8-30EBEB87AAA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J23" i="2"/>
  <c r="I23" i="2"/>
  <c r="H23" i="2"/>
  <c r="G23" i="2"/>
  <c r="F23" i="2"/>
  <c r="E23" i="2"/>
  <c r="D23" i="2"/>
  <c r="C23" i="2"/>
  <c r="D22" i="2"/>
  <c r="C22" i="2"/>
  <c r="P24" i="2"/>
  <c r="O24" i="2"/>
  <c r="P23" i="2"/>
  <c r="O23" i="2"/>
  <c r="N23" i="2"/>
  <c r="M23" i="2"/>
  <c r="L23" i="2"/>
  <c r="P22" i="2"/>
  <c r="O22" i="2"/>
  <c r="Q24" i="2"/>
  <c r="Q23" i="2"/>
  <c r="Q22" i="2"/>
  <c r="P21" i="2"/>
  <c r="Q21" i="2"/>
  <c r="D11" i="2"/>
  <c r="D14" i="2" s="1"/>
  <c r="N8" i="2"/>
  <c r="N11" i="2" s="1"/>
  <c r="N14" i="2" s="1"/>
  <c r="M8" i="2"/>
  <c r="M11" i="2" s="1"/>
  <c r="M14" i="2" s="1"/>
  <c r="L8" i="2"/>
  <c r="L22" i="2" s="1"/>
  <c r="J8" i="2"/>
  <c r="J22" i="2" s="1"/>
  <c r="I8" i="2"/>
  <c r="I11" i="2" s="1"/>
  <c r="I14" i="2" s="1"/>
  <c r="H8" i="2"/>
  <c r="H11" i="2" s="1"/>
  <c r="H14" i="2" s="1"/>
  <c r="G8" i="2"/>
  <c r="G11" i="2" s="1"/>
  <c r="G14" i="2" s="1"/>
  <c r="F8" i="2"/>
  <c r="F11" i="2" s="1"/>
  <c r="F14" i="2" s="1"/>
  <c r="E8" i="2"/>
  <c r="E11" i="2" s="1"/>
  <c r="E14" i="2" s="1"/>
  <c r="E16" i="2" s="1"/>
  <c r="E18" i="2" s="1"/>
  <c r="D8" i="2"/>
  <c r="O8" i="2"/>
  <c r="O11" i="2" s="1"/>
  <c r="O14" i="2" s="1"/>
  <c r="O16" i="2" s="1"/>
  <c r="O18" i="2" s="1"/>
  <c r="P8" i="2"/>
  <c r="P11" i="2" s="1"/>
  <c r="P14" i="2" s="1"/>
  <c r="P16" i="2" s="1"/>
  <c r="P18" i="2" s="1"/>
  <c r="Q8" i="2"/>
  <c r="Q11" i="2" s="1"/>
  <c r="Q14" i="2" s="1"/>
  <c r="Q16" i="2" s="1"/>
  <c r="Q18" i="2" s="1"/>
  <c r="H7" i="1"/>
  <c r="H6" i="1"/>
  <c r="H5" i="1"/>
  <c r="H4" i="1"/>
  <c r="F24" i="2" l="1"/>
  <c r="F16" i="2"/>
  <c r="F18" i="2" s="1"/>
  <c r="H16" i="2"/>
  <c r="H18" i="2" s="1"/>
  <c r="H24" i="2"/>
  <c r="I24" i="2"/>
  <c r="I16" i="2"/>
  <c r="I18" i="2" s="1"/>
  <c r="G24" i="2"/>
  <c r="G16" i="2"/>
  <c r="G18" i="2" s="1"/>
  <c r="M16" i="2"/>
  <c r="M18" i="2" s="1"/>
  <c r="M24" i="2"/>
  <c r="N16" i="2"/>
  <c r="N18" i="2" s="1"/>
  <c r="N24" i="2"/>
  <c r="D24" i="2"/>
  <c r="D16" i="2"/>
  <c r="D18" i="2" s="1"/>
  <c r="E22" i="2"/>
  <c r="F22" i="2"/>
  <c r="G22" i="2"/>
  <c r="H22" i="2"/>
  <c r="I22" i="2"/>
  <c r="N22" i="2"/>
  <c r="J11" i="2"/>
  <c r="J14" i="2" s="1"/>
  <c r="M22" i="2"/>
  <c r="L11" i="2"/>
  <c r="L14" i="2" s="1"/>
  <c r="E24" i="2"/>
  <c r="L16" i="2" l="1"/>
  <c r="L18" i="2" s="1"/>
  <c r="L24" i="2"/>
  <c r="J24" i="2"/>
  <c r="J16" i="2"/>
  <c r="J18" i="2" s="1"/>
</calcChain>
</file>

<file path=xl/sharedStrings.xml><?xml version="1.0" encoding="utf-8"?>
<sst xmlns="http://schemas.openxmlformats.org/spreadsheetml/2006/main" count="57" uniqueCount="53">
  <si>
    <t>Torrid</t>
  </si>
  <si>
    <t>numbers in mio USD</t>
  </si>
  <si>
    <t>CURV</t>
  </si>
  <si>
    <t>SEC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</si>
  <si>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</si>
  <si>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</si>
  <si>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</si>
  <si>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</si>
  <si>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</si>
  <si>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</si>
  <si>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</si>
  <si>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</si>
  <si>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</si>
  <si>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</si>
  <si>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</si>
  <si>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</si>
  <si>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</si>
  <si>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</si>
  <si>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</si>
  <si>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</si>
  <si>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</si>
  <si>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</si>
  <si>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</si>
  <si>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</si>
  <si>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</si>
  <si>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</si>
  <si>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94% of Employee Women</t>
  </si>
  <si>
    <t>Notes</t>
  </si>
  <si>
    <t>Plus-Size Clothing for Women</t>
  </si>
  <si>
    <t>Products: Tops, Bottoms, active wear, accsseoirs etc.</t>
  </si>
  <si>
    <t>Costumers: Women between 27-42 with sizes 10 to 30</t>
  </si>
  <si>
    <t>655 Stores in the US, Cananada, Puerto Rico</t>
  </si>
  <si>
    <t>3.100 squarefeet aveage store size</t>
  </si>
  <si>
    <t>Employee: 1.820 full-time, 5.800 part-time</t>
  </si>
  <si>
    <t>Appereal</t>
  </si>
  <si>
    <t>Non-Appereal</t>
  </si>
  <si>
    <t>Other</t>
  </si>
  <si>
    <t>Revenue</t>
  </si>
  <si>
    <t>COGS</t>
  </si>
  <si>
    <t>Gross Profit</t>
  </si>
  <si>
    <t>SGA</t>
  </si>
  <si>
    <t>Marketing</t>
  </si>
  <si>
    <t>Operating Profit</t>
  </si>
  <si>
    <t>Interest Expense</t>
  </si>
  <si>
    <t>Interest Income</t>
  </si>
  <si>
    <t>Pretax Income</t>
  </si>
  <si>
    <t>Tax Expense</t>
  </si>
  <si>
    <t>Net Income</t>
  </si>
  <si>
    <t>ESP</t>
  </si>
  <si>
    <t>Revenue Growth</t>
  </si>
  <si>
    <t>Operating Margin</t>
  </si>
  <si>
    <t>Gross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</si>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</sst>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6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9278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465-8306-47F0-9C17-6CCD077C9234}">
  <dimension ref="A1:I18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4</v>
      </c>
      <c r="H2" s="2">
        <v>3.94</v>
      </c>
    </row>
    <row r="3" spans="1:9" x14ac:dyDescent="0.2">
      <c r="G3" s="2" t="s">
        <v>5</v>
      </c>
      <c r="H3" s="3">
        <v>104.68022999999999</v>
      </c>
      <c r="I3" s="4" t="s">
        <v>16</v>
      </c>
    </row>
    <row r="4" spans="1:9" x14ac:dyDescent="0.2">
      <c r="B4" s="2" t="s">
        <v>2</v>
      </c>
      <c r="G4" s="2" t="s">
        <v>6</v>
      </c>
      <c r="H4" s="3">
        <f>+H3*H2</f>
        <v>412.44010619999995</v>
      </c>
    </row>
    <row r="5" spans="1:9" x14ac:dyDescent="0.2">
      <c r="B5" s="5" t="s">
        <v>3</v>
      </c>
      <c r="G5" s="2" t="s">
        <v>7</v>
      </c>
      <c r="H5" s="3">
        <f>53.94+0.399</f>
        <v>54.338999999999999</v>
      </c>
      <c r="I5" s="4" t="s">
        <v>16</v>
      </c>
    </row>
    <row r="6" spans="1:9" x14ac:dyDescent="0.2">
      <c r="G6" s="2" t="s">
        <v>8</v>
      </c>
      <c r="H6" s="3">
        <f>16.144+280.481</f>
        <v>296.625</v>
      </c>
      <c r="I6" s="4" t="s">
        <v>16</v>
      </c>
    </row>
    <row r="7" spans="1:9" x14ac:dyDescent="0.2">
      <c r="G7" s="2" t="s">
        <v>9</v>
      </c>
      <c r="H7" s="3">
        <f>+H4-H5+H6</f>
        <v>654.7261062</v>
      </c>
    </row>
    <row r="9" spans="1:9" x14ac:dyDescent="0.2">
      <c r="G9" s="2" t="s">
        <v>33</v>
      </c>
    </row>
    <row r="12" spans="1:9" x14ac:dyDescent="0.2">
      <c r="B12" s="6" t="s">
        <v>27</v>
      </c>
    </row>
    <row r="13" spans="1:9" x14ac:dyDescent="0.2">
      <c r="B13" s="2" t="s">
        <v>28</v>
      </c>
    </row>
    <row r="14" spans="1:9" x14ac:dyDescent="0.2">
      <c r="B14" s="2" t="s">
        <v>29</v>
      </c>
    </row>
    <row r="15" spans="1:9" x14ac:dyDescent="0.2">
      <c r="B15" s="2" t="s">
        <v>26</v>
      </c>
    </row>
    <row r="16" spans="1:9" x14ac:dyDescent="0.2">
      <c r="B16" s="2" t="s">
        <v>30</v>
      </c>
    </row>
    <row r="17" spans="2:2" x14ac:dyDescent="0.2">
      <c r="B17" s="2" t="s">
        <v>31</v>
      </c>
    </row>
    <row r="18" spans="2:2" x14ac:dyDescent="0.2">
      <c r="B18" s="2" t="s">
        <v>32</v>
      </c>
    </row>
  </sheetData>
  <hyperlinks>
    <hyperlink ref="B5" r:id="rId1" xr:uid="{F3AAAC92-FAA3-48C1-8819-8ED8762DEE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4410-041F-430D-81BC-0BDD0D1FE116}">
  <dimension ref="A1:AH67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4.7109375" style="2" bestFit="1" customWidth="1"/>
    <col min="2" max="2" width="17.5703125" style="2" customWidth="1"/>
    <col min="3" max="16384" width="9.140625" style="2"/>
  </cols>
  <sheetData>
    <row r="1" spans="1:34" x14ac:dyDescent="0.2">
      <c r="A1" s="5" t="s">
        <v>10</v>
      </c>
    </row>
    <row r="2" spans="1:34" x14ac:dyDescent="0.2">
      <c r="B2" s="6"/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</row>
    <row r="3" spans="1:34" x14ac:dyDescent="0.2">
      <c r="B3" s="2" t="s">
        <v>34</v>
      </c>
      <c r="C3" s="3"/>
      <c r="D3" s="3"/>
      <c r="E3" s="3">
        <v>254.56899999999999</v>
      </c>
      <c r="F3" s="3"/>
      <c r="G3" s="3"/>
      <c r="H3" s="3">
        <v>259.78199999999998</v>
      </c>
      <c r="I3" s="3"/>
      <c r="J3" s="3"/>
      <c r="K3" s="3"/>
      <c r="L3" s="3"/>
      <c r="M3" s="3"/>
      <c r="N3" s="3"/>
      <c r="O3" s="3">
        <v>1169.6679999999999</v>
      </c>
      <c r="P3" s="3">
        <v>1119.336</v>
      </c>
      <c r="Q3" s="3">
        <v>1024.501</v>
      </c>
      <c r="R3" s="3"/>
    </row>
    <row r="4" spans="1:34" x14ac:dyDescent="0.2">
      <c r="B4" s="2" t="s">
        <v>35</v>
      </c>
      <c r="C4" s="3"/>
      <c r="D4" s="3"/>
      <c r="E4" s="3">
        <v>26.309000000000001</v>
      </c>
      <c r="F4" s="3"/>
      <c r="G4" s="3"/>
      <c r="H4" s="3">
        <v>17.536000000000001</v>
      </c>
      <c r="I4" s="3"/>
      <c r="J4" s="3"/>
      <c r="K4" s="3"/>
      <c r="L4" s="3"/>
      <c r="M4" s="3"/>
      <c r="N4" s="3"/>
      <c r="O4" s="3">
        <v>109.126</v>
      </c>
      <c r="P4" s="3">
        <v>124.8</v>
      </c>
      <c r="Q4" s="3">
        <v>93.462000000000003</v>
      </c>
      <c r="R4" s="3"/>
    </row>
    <row r="5" spans="1:34" x14ac:dyDescent="0.2">
      <c r="B5" s="2" t="s">
        <v>36</v>
      </c>
      <c r="C5" s="3"/>
      <c r="D5" s="3"/>
      <c r="E5" s="3">
        <v>8.266</v>
      </c>
      <c r="F5" s="3"/>
      <c r="G5" s="3"/>
      <c r="H5" s="3">
        <v>7.32</v>
      </c>
      <c r="I5" s="3"/>
      <c r="J5" s="3"/>
      <c r="K5" s="3"/>
      <c r="L5" s="3"/>
      <c r="M5" s="3"/>
      <c r="N5" s="3"/>
      <c r="O5" s="3">
        <v>18.477</v>
      </c>
      <c r="P5" s="3">
        <v>34.008000000000003</v>
      </c>
      <c r="Q5" s="3">
        <v>33.981999999999999</v>
      </c>
      <c r="R5" s="3"/>
    </row>
    <row r="6" spans="1:34" x14ac:dyDescent="0.2">
      <c r="B6" s="1" t="s">
        <v>37</v>
      </c>
      <c r="C6" s="7"/>
      <c r="D6" s="7"/>
      <c r="E6" s="7">
        <v>289.14400000000001</v>
      </c>
      <c r="F6" s="7"/>
      <c r="G6" s="7"/>
      <c r="H6" s="7">
        <v>284.63799999999998</v>
      </c>
      <c r="I6" s="7"/>
      <c r="J6" s="7"/>
      <c r="K6" s="7"/>
      <c r="L6" s="7"/>
      <c r="M6" s="7"/>
      <c r="N6" s="7"/>
      <c r="O6" s="7">
        <v>1297.271</v>
      </c>
      <c r="P6" s="7">
        <v>1288.144</v>
      </c>
      <c r="Q6" s="7">
        <v>1151.9449999999999</v>
      </c>
      <c r="R6" s="7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B7" s="2" t="s">
        <v>38</v>
      </c>
      <c r="C7" s="3"/>
      <c r="D7" s="3"/>
      <c r="E7" s="3">
        <v>186.46700000000001</v>
      </c>
      <c r="F7" s="3"/>
      <c r="G7" s="3"/>
      <c r="H7" s="3">
        <v>174.38</v>
      </c>
      <c r="I7" s="3"/>
      <c r="J7" s="3"/>
      <c r="K7" s="3"/>
      <c r="L7" s="3"/>
      <c r="M7" s="3"/>
      <c r="N7" s="3"/>
      <c r="O7" s="3">
        <v>759.82600000000002</v>
      </c>
      <c r="P7" s="3">
        <v>828.60500000000002</v>
      </c>
      <c r="Q7" s="3">
        <v>745.96699999999998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B8" s="2" t="s">
        <v>39</v>
      </c>
      <c r="C8" s="3"/>
      <c r="D8" s="3">
        <f t="shared" ref="D8:J8" si="0">+D6-D7</f>
        <v>0</v>
      </c>
      <c r="E8" s="3">
        <f t="shared" si="0"/>
        <v>102.67699999999999</v>
      </c>
      <c r="F8" s="3">
        <f t="shared" si="0"/>
        <v>0</v>
      </c>
      <c r="G8" s="3">
        <f t="shared" si="0"/>
        <v>0</v>
      </c>
      <c r="H8" s="3">
        <f t="shared" si="0"/>
        <v>110.25799999999998</v>
      </c>
      <c r="I8" s="3">
        <f t="shared" si="0"/>
        <v>0</v>
      </c>
      <c r="J8" s="3">
        <f t="shared" si="0"/>
        <v>0</v>
      </c>
      <c r="K8" s="3"/>
      <c r="L8" s="3">
        <f t="shared" ref="L8:N8" si="1">+L6-L7</f>
        <v>0</v>
      </c>
      <c r="M8" s="3">
        <f t="shared" si="1"/>
        <v>0</v>
      </c>
      <c r="N8" s="3">
        <f t="shared" si="1"/>
        <v>0</v>
      </c>
      <c r="O8" s="3">
        <f>+O6-O7</f>
        <v>537.44499999999994</v>
      </c>
      <c r="P8" s="3">
        <f>+P6-P7</f>
        <v>459.53899999999999</v>
      </c>
      <c r="Q8" s="3">
        <f>+Q6-Q7</f>
        <v>405.97799999999995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B9" s="2" t="s">
        <v>40</v>
      </c>
      <c r="C9" s="3"/>
      <c r="D9" s="3"/>
      <c r="E9" s="3">
        <v>69.590999999999994</v>
      </c>
      <c r="F9" s="3"/>
      <c r="G9" s="3"/>
      <c r="H9" s="3">
        <v>76.837999999999994</v>
      </c>
      <c r="I9" s="3"/>
      <c r="J9" s="3"/>
      <c r="K9" s="3"/>
      <c r="L9" s="3"/>
      <c r="M9" s="3"/>
      <c r="N9" s="3"/>
      <c r="O9" s="3">
        <v>439.40899999999999</v>
      </c>
      <c r="P9" s="3">
        <v>297.97300000000001</v>
      </c>
      <c r="Q9" s="3">
        <v>293.33100000000002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B10" s="2" t="s">
        <v>41</v>
      </c>
      <c r="C10" s="3"/>
      <c r="D10" s="3"/>
      <c r="E10" s="3">
        <v>12.898</v>
      </c>
      <c r="F10" s="3"/>
      <c r="G10" s="3"/>
      <c r="H10" s="3">
        <v>13.007</v>
      </c>
      <c r="I10" s="3"/>
      <c r="J10" s="3"/>
      <c r="K10" s="3"/>
      <c r="L10" s="3"/>
      <c r="M10" s="3"/>
      <c r="N10" s="3"/>
      <c r="O10" s="3">
        <v>52.654000000000003</v>
      </c>
      <c r="P10" s="3">
        <v>59.941000000000003</v>
      </c>
      <c r="Q10" s="3">
        <v>55.499000000000002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B11" s="2" t="s">
        <v>42</v>
      </c>
      <c r="C11" s="3"/>
      <c r="D11" s="3">
        <f t="shared" ref="D11" si="2">+D8-SUM(D9:D10)</f>
        <v>0</v>
      </c>
      <c r="E11" s="3">
        <f t="shared" ref="E11" si="3">+E8-SUM(E9:E10)</f>
        <v>20.188000000000002</v>
      </c>
      <c r="F11" s="3">
        <f t="shared" ref="F11" si="4">+F8-SUM(F9:F10)</f>
        <v>0</v>
      </c>
      <c r="G11" s="3">
        <f t="shared" ref="G11" si="5">+G8-SUM(G9:G10)</f>
        <v>0</v>
      </c>
      <c r="H11" s="3">
        <f t="shared" ref="H11" si="6">+H8-SUM(H9:H10)</f>
        <v>20.412999999999982</v>
      </c>
      <c r="I11" s="3">
        <f t="shared" ref="I11" si="7">+I8-SUM(I9:I10)</f>
        <v>0</v>
      </c>
      <c r="J11" s="3">
        <f t="shared" ref="J11" si="8">+J8-SUM(J9:J10)</f>
        <v>0</v>
      </c>
      <c r="K11" s="3"/>
      <c r="L11" s="3">
        <f t="shared" ref="L11:P11" si="9">+L8-SUM(L9:L10)</f>
        <v>0</v>
      </c>
      <c r="M11" s="3">
        <f t="shared" si="9"/>
        <v>0</v>
      </c>
      <c r="N11" s="3">
        <f t="shared" si="9"/>
        <v>0</v>
      </c>
      <c r="O11" s="3">
        <f t="shared" si="9"/>
        <v>45.381999999999948</v>
      </c>
      <c r="P11" s="3">
        <f t="shared" si="9"/>
        <v>101.625</v>
      </c>
      <c r="Q11" s="3">
        <f>+Q8-SUM(Q9:Q10)</f>
        <v>57.147999999999911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B12" s="2" t="s">
        <v>43</v>
      </c>
      <c r="C12" s="3"/>
      <c r="D12" s="3"/>
      <c r="E12" s="3">
        <v>9.6059999999999999</v>
      </c>
      <c r="F12" s="3"/>
      <c r="G12" s="3"/>
      <c r="H12" s="3">
        <v>9.1419999999999995</v>
      </c>
      <c r="I12" s="3"/>
      <c r="J12" s="3"/>
      <c r="K12" s="3"/>
      <c r="L12" s="3"/>
      <c r="M12" s="3"/>
      <c r="N12" s="3"/>
      <c r="O12" s="3">
        <v>29.497</v>
      </c>
      <c r="P12" s="3">
        <v>29.736000000000001</v>
      </c>
      <c r="Q12" s="3">
        <v>39.203000000000003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B13" s="2" t="s">
        <v>44</v>
      </c>
      <c r="C13" s="3"/>
      <c r="D13" s="3"/>
      <c r="E13" s="3">
        <v>8.8999999999999996E-2</v>
      </c>
      <c r="F13" s="3"/>
      <c r="G13" s="3"/>
      <c r="H13" s="3">
        <v>0.124</v>
      </c>
      <c r="I13" s="3"/>
      <c r="J13" s="3"/>
      <c r="K13" s="3"/>
      <c r="L13" s="3"/>
      <c r="M13" s="3"/>
      <c r="N13" s="3"/>
      <c r="O13" s="3">
        <v>-5.6000000000000001E-2</v>
      </c>
      <c r="P13" s="3">
        <v>-0.20699999999999999</v>
      </c>
      <c r="Q13" s="3">
        <v>0.09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B14" s="2" t="s">
        <v>45</v>
      </c>
      <c r="C14" s="3"/>
      <c r="D14" s="3">
        <f t="shared" ref="D14" si="10">+D11-D12+D13</f>
        <v>0</v>
      </c>
      <c r="E14" s="3">
        <f t="shared" ref="E14" si="11">+E11-E12+E13</f>
        <v>10.671000000000003</v>
      </c>
      <c r="F14" s="3">
        <f t="shared" ref="F14" si="12">+F11-F12+F13</f>
        <v>0</v>
      </c>
      <c r="G14" s="3">
        <f t="shared" ref="G14" si="13">+G11-G12+G13</f>
        <v>0</v>
      </c>
      <c r="H14" s="3">
        <f t="shared" ref="H14" si="14">+H11-H12+H13</f>
        <v>11.394999999999984</v>
      </c>
      <c r="I14" s="3">
        <f t="shared" ref="I14" si="15">+I11-I12+I13</f>
        <v>0</v>
      </c>
      <c r="J14" s="3">
        <f t="shared" ref="J14" si="16">+J11-J12+J13</f>
        <v>0</v>
      </c>
      <c r="K14" s="3"/>
      <c r="L14" s="3">
        <f t="shared" ref="L14:P14" si="17">+L11-L12+L13</f>
        <v>0</v>
      </c>
      <c r="M14" s="3">
        <f t="shared" si="17"/>
        <v>0</v>
      </c>
      <c r="N14" s="3">
        <f t="shared" si="17"/>
        <v>0</v>
      </c>
      <c r="O14" s="3">
        <f t="shared" si="17"/>
        <v>15.828999999999949</v>
      </c>
      <c r="P14" s="3">
        <f t="shared" si="17"/>
        <v>71.682000000000002</v>
      </c>
      <c r="Q14" s="3">
        <f>+Q11-Q12+Q13</f>
        <v>18.034999999999908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B15" s="2" t="s">
        <v>46</v>
      </c>
      <c r="C15" s="3"/>
      <c r="D15" s="3"/>
      <c r="E15" s="3">
        <v>4.0419999999999998</v>
      </c>
      <c r="F15" s="3"/>
      <c r="G15" s="3"/>
      <c r="H15" s="3">
        <v>3.0670000000000002</v>
      </c>
      <c r="I15" s="3"/>
      <c r="J15" s="3"/>
      <c r="K15" s="3"/>
      <c r="L15" s="3"/>
      <c r="M15" s="3"/>
      <c r="N15" s="3"/>
      <c r="O15" s="3">
        <v>45.773000000000003</v>
      </c>
      <c r="P15" s="3">
        <v>21.472999999999999</v>
      </c>
      <c r="Q15" s="3">
        <v>6.4160000000000004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B16" s="2" t="s">
        <v>47</v>
      </c>
      <c r="C16" s="3"/>
      <c r="D16" s="3">
        <f t="shared" ref="D16" si="18">+D14-D15</f>
        <v>0</v>
      </c>
      <c r="E16" s="3">
        <f t="shared" ref="E16" si="19">+E14-E15</f>
        <v>6.6290000000000031</v>
      </c>
      <c r="F16" s="3">
        <f t="shared" ref="F16" si="20">+F14-F15</f>
        <v>0</v>
      </c>
      <c r="G16" s="3">
        <f t="shared" ref="G16" si="21">+G14-G15</f>
        <v>0</v>
      </c>
      <c r="H16" s="3">
        <f t="shared" ref="H16" si="22">+H14-H15</f>
        <v>8.3279999999999834</v>
      </c>
      <c r="I16" s="3">
        <f t="shared" ref="I16" si="23">+I14-I15</f>
        <v>0</v>
      </c>
      <c r="J16" s="3">
        <f t="shared" ref="J16" si="24">+J14-J15</f>
        <v>0</v>
      </c>
      <c r="K16" s="3"/>
      <c r="L16" s="3">
        <f t="shared" ref="L16:P16" si="25">+L14-L15</f>
        <v>0</v>
      </c>
      <c r="M16" s="3">
        <f t="shared" si="25"/>
        <v>0</v>
      </c>
      <c r="N16" s="3">
        <f t="shared" si="25"/>
        <v>0</v>
      </c>
      <c r="O16" s="3">
        <f t="shared" si="25"/>
        <v>-29.944000000000052</v>
      </c>
      <c r="P16" s="3">
        <f t="shared" si="25"/>
        <v>50.209000000000003</v>
      </c>
      <c r="Q16" s="3">
        <f>+Q14-Q15</f>
        <v>11.618999999999907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2:34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2:34" x14ac:dyDescent="0.2">
      <c r="B18" s="2" t="s">
        <v>48</v>
      </c>
      <c r="C18" s="3"/>
      <c r="D18" s="8" t="e">
        <f t="shared" ref="D18" si="26">D16/D19</f>
        <v>#DIV/0!</v>
      </c>
      <c r="E18" s="8">
        <f t="shared" ref="E18" si="27">E16/E19</f>
        <v>6.3783315693255099E-2</v>
      </c>
      <c r="F18" s="8" t="e">
        <f t="shared" ref="F18" si="28">F16/F19</f>
        <v>#DIV/0!</v>
      </c>
      <c r="G18" s="8" t="e">
        <f t="shared" ref="G18" si="29">G16/G19</f>
        <v>#DIV/0!</v>
      </c>
      <c r="H18" s="8">
        <f t="shared" ref="H18" si="30">H16/H19</f>
        <v>7.9693779904306067E-2</v>
      </c>
      <c r="I18" s="8" t="e">
        <f t="shared" ref="I18" si="31">I16/I19</f>
        <v>#DIV/0!</v>
      </c>
      <c r="J18" s="8" t="e">
        <f t="shared" ref="J18" si="32">J16/J19</f>
        <v>#DIV/0!</v>
      </c>
      <c r="K18" s="3"/>
      <c r="L18" s="8" t="e">
        <f t="shared" ref="L18:P18" si="33">L16/L19</f>
        <v>#DIV/0!</v>
      </c>
      <c r="M18" s="8" t="e">
        <f t="shared" si="33"/>
        <v>#DIV/0!</v>
      </c>
      <c r="N18" s="8" t="e">
        <f t="shared" si="33"/>
        <v>#DIV/0!</v>
      </c>
      <c r="O18" s="8">
        <f t="shared" si="33"/>
        <v>-0.27250059152212341</v>
      </c>
      <c r="P18" s="8">
        <f t="shared" si="33"/>
        <v>0.48119645013513257</v>
      </c>
      <c r="Q18" s="8">
        <f>Q16/Q19</f>
        <v>0.11173189729781621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2:34" x14ac:dyDescent="0.2">
      <c r="B19" s="2" t="s">
        <v>5</v>
      </c>
      <c r="C19" s="3"/>
      <c r="D19" s="3"/>
      <c r="E19" s="3">
        <v>103.93</v>
      </c>
      <c r="F19" s="3"/>
      <c r="G19" s="3"/>
      <c r="H19" s="3">
        <v>104.5</v>
      </c>
      <c r="I19" s="3"/>
      <c r="J19" s="3"/>
      <c r="K19" s="3"/>
      <c r="L19" s="3"/>
      <c r="M19" s="3"/>
      <c r="N19" s="3"/>
      <c r="O19" s="3">
        <v>109.886</v>
      </c>
      <c r="P19" s="3">
        <v>104.342</v>
      </c>
      <c r="Q19" s="3">
        <v>103.99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2:34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2:34" x14ac:dyDescent="0.2">
      <c r="B21" s="2" t="s">
        <v>49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9">
        <f t="shared" ref="P21" si="34">P6/O6-1</f>
        <v>-7.0355384495606188E-3</v>
      </c>
      <c r="Q21" s="9">
        <f>Q6/P6-1</f>
        <v>-0.10573274416524869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2:34" x14ac:dyDescent="0.2">
      <c r="B22" s="2" t="s">
        <v>51</v>
      </c>
      <c r="C22" s="9" t="e">
        <f t="shared" ref="C22:J22" si="35">+C8/C6</f>
        <v>#DIV/0!</v>
      </c>
      <c r="D22" s="9" t="e">
        <f t="shared" si="35"/>
        <v>#DIV/0!</v>
      </c>
      <c r="E22" s="9">
        <f t="shared" si="35"/>
        <v>0.3551067979968458</v>
      </c>
      <c r="F22" s="9" t="e">
        <f t="shared" si="35"/>
        <v>#DIV/0!</v>
      </c>
      <c r="G22" s="9" t="e">
        <f t="shared" si="35"/>
        <v>#DIV/0!</v>
      </c>
      <c r="H22" s="9">
        <f t="shared" si="35"/>
        <v>0.38736219338247174</v>
      </c>
      <c r="I22" s="9" t="e">
        <f t="shared" si="35"/>
        <v>#DIV/0!</v>
      </c>
      <c r="J22" s="9" t="e">
        <f t="shared" si="35"/>
        <v>#DIV/0!</v>
      </c>
      <c r="K22" s="3"/>
      <c r="L22" s="9" t="e">
        <f t="shared" ref="L22:P22" si="36">+L8/L6</f>
        <v>#DIV/0!</v>
      </c>
      <c r="M22" s="9" t="e">
        <f t="shared" si="36"/>
        <v>#DIV/0!</v>
      </c>
      <c r="N22" s="9" t="e">
        <f t="shared" si="36"/>
        <v>#DIV/0!</v>
      </c>
      <c r="O22" s="9">
        <f t="shared" si="36"/>
        <v>0.41428891881495844</v>
      </c>
      <c r="P22" s="9">
        <f t="shared" si="36"/>
        <v>0.35674505334807288</v>
      </c>
      <c r="Q22" s="9">
        <f>+Q8/Q6</f>
        <v>0.35242828433649176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2:34" x14ac:dyDescent="0.2">
      <c r="B23" s="2" t="s">
        <v>50</v>
      </c>
      <c r="C23" s="9" t="e">
        <f t="shared" ref="C23:J23" si="37">+C10/C6</f>
        <v>#DIV/0!</v>
      </c>
      <c r="D23" s="9" t="e">
        <f t="shared" si="37"/>
        <v>#DIV/0!</v>
      </c>
      <c r="E23" s="9">
        <f t="shared" si="37"/>
        <v>4.460753119552887E-2</v>
      </c>
      <c r="F23" s="9" t="e">
        <f t="shared" si="37"/>
        <v>#DIV/0!</v>
      </c>
      <c r="G23" s="9" t="e">
        <f t="shared" si="37"/>
        <v>#DIV/0!</v>
      </c>
      <c r="H23" s="9">
        <f t="shared" si="37"/>
        <v>4.5696639240017149E-2</v>
      </c>
      <c r="I23" s="9" t="e">
        <f t="shared" si="37"/>
        <v>#DIV/0!</v>
      </c>
      <c r="J23" s="9" t="e">
        <f t="shared" si="37"/>
        <v>#DIV/0!</v>
      </c>
      <c r="K23" s="3"/>
      <c r="L23" s="9" t="e">
        <f t="shared" ref="L23:P23" si="38">+L10/L6</f>
        <v>#DIV/0!</v>
      </c>
      <c r="M23" s="9" t="e">
        <f t="shared" si="38"/>
        <v>#DIV/0!</v>
      </c>
      <c r="N23" s="9" t="e">
        <f t="shared" si="38"/>
        <v>#DIV/0!</v>
      </c>
      <c r="O23" s="9">
        <f t="shared" si="38"/>
        <v>4.0588281091614629E-2</v>
      </c>
      <c r="P23" s="9">
        <f t="shared" si="38"/>
        <v>4.6532841048826844E-2</v>
      </c>
      <c r="Q23" s="9">
        <f>+Q10/Q6</f>
        <v>4.8178515467318321E-2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2:34" x14ac:dyDescent="0.2">
      <c r="B24" s="2" t="s">
        <v>52</v>
      </c>
      <c r="C24" s="9" t="e">
        <f t="shared" ref="C24:J24" si="39">+C15/C14</f>
        <v>#DIV/0!</v>
      </c>
      <c r="D24" s="9" t="e">
        <f t="shared" si="39"/>
        <v>#DIV/0!</v>
      </c>
      <c r="E24" s="9">
        <f t="shared" si="39"/>
        <v>0.37878361915471825</v>
      </c>
      <c r="F24" s="9" t="e">
        <f t="shared" si="39"/>
        <v>#DIV/0!</v>
      </c>
      <c r="G24" s="9" t="e">
        <f t="shared" si="39"/>
        <v>#DIV/0!</v>
      </c>
      <c r="H24" s="9">
        <f t="shared" si="39"/>
        <v>0.26915313734093943</v>
      </c>
      <c r="I24" s="9" t="e">
        <f t="shared" si="39"/>
        <v>#DIV/0!</v>
      </c>
      <c r="J24" s="9" t="e">
        <f t="shared" si="39"/>
        <v>#DIV/0!</v>
      </c>
      <c r="K24" s="3"/>
      <c r="L24" s="9" t="e">
        <f t="shared" ref="L24:P24" si="40">+L15/L14</f>
        <v>#DIV/0!</v>
      </c>
      <c r="M24" s="9" t="e">
        <f t="shared" si="40"/>
        <v>#DIV/0!</v>
      </c>
      <c r="N24" s="9" t="e">
        <f t="shared" si="40"/>
        <v>#DIV/0!</v>
      </c>
      <c r="O24" s="9">
        <f t="shared" si="40"/>
        <v>2.8917177332743793</v>
      </c>
      <c r="P24" s="9">
        <f t="shared" si="40"/>
        <v>0.29955916408582345</v>
      </c>
      <c r="Q24" s="9">
        <f>+Q15/Q14</f>
        <v>0.35575270307735146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2:34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2:34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2:3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2:3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2:3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2:3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2:3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2:3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3:3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3:3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3:3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3:3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3:3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3:3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3:3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3:3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3:3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3:3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3:3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3:3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3:3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3:3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3:3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3:3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3:3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3:3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3:3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3:3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3:3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3:3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3:3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3:3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3:3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3:3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3:3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3:3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3:3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3:3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3:3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3:3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3:3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3:3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3:3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3:3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3:3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3:3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3:3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3:3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3:3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3:3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3:3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3:3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3:3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3:3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3:3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3:3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3:3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3:3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3:3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3:3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3:3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3:3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3:3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3:3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3:3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3:3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3:3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3:3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3:3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3:3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3:3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3:3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3:3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3:3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3:3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3:3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3:3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3:3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3:3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3:3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3:3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3:3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3:3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3:3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3:3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3:3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3:3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3:3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3:3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3:3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3:3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3:3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3:3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3:3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3:3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3:3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3:3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3:3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3:3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3:3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3:3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3:3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3:3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3:3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3:3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3:3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3:3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3:3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3:3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3:3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3:3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3:3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3:3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3:3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3:3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3:3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3:3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3:3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3:3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3:3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3:3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3:3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3:3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3:3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3:3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3:3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3:3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3:3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3:3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3:3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3:3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3:3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3:3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3:3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3:3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3:3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3:3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3:3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3:3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3:3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3:3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3:3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3:3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3:3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3:3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3:3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3:3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3:3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3:3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3:3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3:3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3:3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3:3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3:3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3:3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3:3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3:3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3:3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3:3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3:3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3:3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3:3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3:3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3:3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3:3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3:3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3:3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3:3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3:3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3:3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3:3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3:3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3:3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3:3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3:3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3:3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3:3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3:3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3:3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3:3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3:3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3:3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3:3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3:3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3:3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3:3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3:3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3:3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3:3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3:3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3:3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3:3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3:3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3:3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3:3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3:3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3:3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3:3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3:3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3:3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3:3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3:3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3:3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3:3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3:3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3:3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3:3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3:3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3:3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3:3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3:3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3:3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3:3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3:3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3:3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3:3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3:3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3:3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3:3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3:3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3:3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3:3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3:3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3:3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3:3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3:3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3:3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3:3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3:3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3:3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3:3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3:3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3:3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3:3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3:3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3:3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3:3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3:3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3:3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3:3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3:3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3:3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3:3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3:3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3:3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3:3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3:3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3:3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3:3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3:3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3:3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3:3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3:3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3:3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3:3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3:3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3:3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3:3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3:3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3:3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3:3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3:3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3:3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3:3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3:3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3:3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3:3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3:3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3:3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3:3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3:3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3:3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3:3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3:3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3:3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3:3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3:3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3:3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3:3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3:3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3:3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3:3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3:3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3:3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3:3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3:3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3:3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3:3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3:3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3:3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3:3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3:3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3:3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3:3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3:3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3:3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3:3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3:3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3:3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3:3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3:3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3:3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3:3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3:3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3:3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3:3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3:3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3:3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3:3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3:3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3:3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3:3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3:3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3:3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3:3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3:3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3:3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3:3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3:3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3:3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3:3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3:3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3:3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3:3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3:3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3:3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3:3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3:3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3:3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3:3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3:3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3:3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3:3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3:3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3:3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3:3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3:3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3:3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3:3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3:3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3:3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3:3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3:3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3:3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3:3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3:3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3:3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3:3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3:3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3:3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3:3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3:3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3:3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3:3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3:3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3:3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3:3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3:3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3:3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3:3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3:3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3:3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3:3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3:3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3:3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3:3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3:3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3:3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3:3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3:3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3:3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3:3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3:3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3:3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3:3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3:3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3:3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3:3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3:3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3:3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3:3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3:3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3:3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3:3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3:3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3:3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3:3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3:3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3:3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3:3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3:3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3:3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3:3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3:3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3:3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3:3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3:3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3:3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3:3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3:3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3:3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3:3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3:3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3:3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3:3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3:3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3:3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3:3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3:3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3:3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3:3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3:3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3:3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3:3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3:3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3:3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3:3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3:3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3:3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3:3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3:3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3:3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3:3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3:3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3:3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3:3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3:3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3:3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3:3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3:3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3:3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3:3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3:3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3:3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3:3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3:3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3:3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3:3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3:3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3:3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3:3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3:3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3:3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3:3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3:3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3:3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3:3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3:3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3:3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3:3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3:3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3:3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3:3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3:3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3:3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3:3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3:3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3:3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3:3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3:3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3:3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3:3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3:3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3:3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3:3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3:3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3:3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3:3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3:3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3:3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3:3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3:3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3:3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3:3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3:3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3:3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3:34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3:34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3:34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3:34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3:34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3:34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3:34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3:34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3:34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3:34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3:34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3:34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3:34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3:34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3:34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3:34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3:34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3:34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3:34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3:34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3:34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3:34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3:34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3:34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3:34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3:34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3:34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3:34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3:34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3:34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3:34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3:34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3:34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3:34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3:34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3:34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3:34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3:34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3:34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3:34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3:34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3:34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3:34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3:34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3:34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3:34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3:34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3:34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3:34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3:34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3:34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3:34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3:34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3:34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3:34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3:34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3:34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3:34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3:34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3:34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3:34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3:34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3:34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3:34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3:34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3:34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3:34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3:34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3:34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3:34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3:34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3:34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3:34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3:34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3:34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3:34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3:34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3:34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3:34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3:34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3:34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3:34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3:34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3:34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3:34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3:34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3:34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3:34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3:34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3:34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3:34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3:34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3:34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3:34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3:34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3:34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3:34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3:34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3:34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3:34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3:34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3:34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3:34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3:34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3:34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3:34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3:34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3:34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3:34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3:34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3:34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3:34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3:34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3:34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3:34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3:34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3:34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3:34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3:34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3:34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3:34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3:34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3:34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3:34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3:34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3:34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3:34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3:34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3:34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3:34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3:34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3:34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3:34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3:34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3:34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3:34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3:34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3:34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3:34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3:34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3:34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3:34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3:34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3:34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3:34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3:34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3:34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3:34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3:34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3:34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3:34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3:34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3:34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3:34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3:34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3:34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3:34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3:34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3:34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3:34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3:34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3:34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3:34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3:34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3:34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3:34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3:34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3:34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3:34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3:34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</sheetData>
  <hyperlinks>
    <hyperlink ref="A1" location="Main!A1" display="Main" xr:uid="{06A6D414-94E8-4FA6-89ED-7D2BDF1ACD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2024-10-18T09:53:48Z</dcterms:created>
  <dcterms:modified xsi:type="dcterms:W3CDTF">2025-09-02T12:18:51Z</dcterms:modified>
</cp:coreProperties>
</file>