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E622E2C-6F4F-4BA3-ABF7-2435AC5112E3}" xr6:coauthVersionLast="47" xr6:coauthVersionMax="47" xr10:uidLastSave="{00000000-0000-0000-0000-000000000000}"/>
  <bookViews>
    <workbookView xWindow="-120" yWindow="-120" windowWidth="38640" windowHeight="21060" activeTab="1" xr2:uid="{3A9BD3D4-4A63-44F2-98D8-6841AEEAC24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3" i="2" l="1"/>
  <c r="AD32" i="2"/>
  <c r="AD31" i="2"/>
  <c r="AD30" i="2"/>
  <c r="AD25" i="2"/>
  <c r="AD23" i="2"/>
  <c r="AD20" i="2"/>
  <c r="AD17" i="2"/>
  <c r="AD2" i="2"/>
  <c r="H6" i="1"/>
  <c r="H5" i="1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AC30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3" i="2"/>
  <c r="M32" i="2"/>
  <c r="M31" i="2"/>
  <c r="J33" i="2"/>
  <c r="H33" i="2"/>
  <c r="G33" i="2"/>
  <c r="F33" i="2"/>
  <c r="E33" i="2"/>
  <c r="J32" i="2"/>
  <c r="H32" i="2"/>
  <c r="G32" i="2"/>
  <c r="F32" i="2"/>
  <c r="E32" i="2"/>
  <c r="D32" i="2"/>
  <c r="C32" i="2"/>
  <c r="J31" i="2"/>
  <c r="H31" i="2"/>
  <c r="G31" i="2"/>
  <c r="F31" i="2"/>
  <c r="E31" i="2"/>
  <c r="D31" i="2"/>
  <c r="C31" i="2"/>
  <c r="I33" i="2"/>
  <c r="I32" i="2"/>
  <c r="I31" i="2"/>
  <c r="J30" i="2"/>
  <c r="H30" i="2"/>
  <c r="G30" i="2"/>
  <c r="F30" i="2"/>
  <c r="I30" i="2"/>
  <c r="N2" i="2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J15" i="2"/>
  <c r="J17" i="2" s="1"/>
  <c r="J20" i="2" s="1"/>
  <c r="J23" i="2" s="1"/>
  <c r="J25" i="2" s="1"/>
  <c r="J27" i="2" s="1"/>
  <c r="H15" i="2"/>
  <c r="H17" i="2" s="1"/>
  <c r="H20" i="2" s="1"/>
  <c r="H23" i="2" s="1"/>
  <c r="H25" i="2" s="1"/>
  <c r="H27" i="2" s="1"/>
  <c r="G15" i="2"/>
  <c r="G17" i="2" s="1"/>
  <c r="G20" i="2" s="1"/>
  <c r="G23" i="2" s="1"/>
  <c r="G25" i="2" s="1"/>
  <c r="G27" i="2" s="1"/>
  <c r="F15" i="2"/>
  <c r="F17" i="2" s="1"/>
  <c r="F20" i="2" s="1"/>
  <c r="F23" i="2" s="1"/>
  <c r="F25" i="2" s="1"/>
  <c r="F27" i="2" s="1"/>
  <c r="E15" i="2"/>
  <c r="E17" i="2" s="1"/>
  <c r="E20" i="2" s="1"/>
  <c r="E23" i="2" s="1"/>
  <c r="E25" i="2" s="1"/>
  <c r="E27" i="2" s="1"/>
  <c r="D15" i="2"/>
  <c r="D17" i="2" s="1"/>
  <c r="D20" i="2" s="1"/>
  <c r="D23" i="2" s="1"/>
  <c r="D25" i="2" s="1"/>
  <c r="D27" i="2" s="1"/>
  <c r="C15" i="2"/>
  <c r="C17" i="2" s="1"/>
  <c r="C20" i="2" s="1"/>
  <c r="C23" i="2" s="1"/>
  <c r="C25" i="2" s="1"/>
  <c r="C27" i="2" s="1"/>
  <c r="I15" i="2"/>
  <c r="I17" i="2" s="1"/>
  <c r="I20" i="2" s="1"/>
  <c r="I23" i="2" s="1"/>
  <c r="I25" i="2" s="1"/>
  <c r="I27" i="2" s="1"/>
  <c r="H4" i="1"/>
  <c r="H7" i="1" s="1"/>
  <c r="C33" i="2" l="1"/>
  <c r="D33" i="2"/>
</calcChain>
</file>

<file path=xl/sharedStrings.xml><?xml version="1.0" encoding="utf-8"?>
<sst xmlns="http://schemas.openxmlformats.org/spreadsheetml/2006/main" count="52" uniqueCount="48">
  <si>
    <t>Deere and Company</t>
  </si>
  <si>
    <t>number in USD</t>
  </si>
  <si>
    <t>DE</t>
  </si>
  <si>
    <t>SEC</t>
  </si>
  <si>
    <t>Price</t>
  </si>
  <si>
    <t>Shares</t>
  </si>
  <si>
    <t>MC</t>
  </si>
  <si>
    <t>Cash</t>
  </si>
  <si>
    <t>Debt</t>
  </si>
  <si>
    <t>EV</t>
  </si>
  <si>
    <t>Main</t>
  </si>
  <si>
    <t>Q324</t>
  </si>
  <si>
    <t>Q123</t>
  </si>
  <si>
    <t>Q223</t>
  </si>
  <si>
    <t>Q323</t>
  </si>
  <si>
    <t>Q423</t>
  </si>
  <si>
    <t>Q124</t>
  </si>
  <si>
    <t>Q224</t>
  </si>
  <si>
    <t>Q424</t>
  </si>
  <si>
    <t>Revenue</t>
  </si>
  <si>
    <t>Interest Income</t>
  </si>
  <si>
    <t>Other Income</t>
  </si>
  <si>
    <t>Total Revenue</t>
  </si>
  <si>
    <t>COGS</t>
  </si>
  <si>
    <t>Gross Profit</t>
  </si>
  <si>
    <t>Operating Profit</t>
  </si>
  <si>
    <t>R&amp;D</t>
  </si>
  <si>
    <t>SGA</t>
  </si>
  <si>
    <t>Interest Expense</t>
  </si>
  <si>
    <t>Other Costs</t>
  </si>
  <si>
    <t>Pretax Income</t>
  </si>
  <si>
    <t>Income Tax</t>
  </si>
  <si>
    <t>Net Income</t>
  </si>
  <si>
    <t>EPS</t>
  </si>
  <si>
    <t>Production Agriculture</t>
  </si>
  <si>
    <t xml:space="preserve">Small Agriculture </t>
  </si>
  <si>
    <t>Turf</t>
  </si>
  <si>
    <t xml:space="preserve">Construction </t>
  </si>
  <si>
    <t>Compact Construction</t>
  </si>
  <si>
    <t>Roadbuilding</t>
  </si>
  <si>
    <t>Forestry</t>
  </si>
  <si>
    <t>Financial Products</t>
  </si>
  <si>
    <t>Other</t>
  </si>
  <si>
    <t>Revenue YoY</t>
  </si>
  <si>
    <t>Gross Margin</t>
  </si>
  <si>
    <t xml:space="preserve">Operating Margin </t>
  </si>
  <si>
    <t>Tax Rate</t>
  </si>
  <si>
    <t>https://quartr.com/insights/company-research/deere-company-shaping-the-future-of-agriculture-since-1837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</si>
</sst>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7" fillId="0" borderId="0" xfId="1" applyFont="1"/>
    <xf numFmtId="164" fontId="6" fillId="0" borderId="0" xfId="0" applyNumberFormat="1" applyFont="1"/>
    <xf numFmtId="165" fontId="1" fillId="0" borderId="0" xfId="0" applyNumberFormat="1" applyFon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Model!$M$15:$AD$15</c:f>
              <c:numCache>
                <c:formatCode>#,##0;\(#,##0\)</c:formatCode>
                <c:ptCount val="18"/>
                <c:pt idx="0">
                  <c:v>24082.2</c:v>
                </c:pt>
                <c:pt idx="1">
                  <c:v>28437.599999999999</c:v>
                </c:pt>
                <c:pt idx="2">
                  <c:v>23112.400000000001</c:v>
                </c:pt>
                <c:pt idx="3">
                  <c:v>26004.6</c:v>
                </c:pt>
                <c:pt idx="4">
                  <c:v>32012.5</c:v>
                </c:pt>
                <c:pt idx="5">
                  <c:v>36157.1</c:v>
                </c:pt>
                <c:pt idx="6">
                  <c:v>37795.4</c:v>
                </c:pt>
                <c:pt idx="7">
                  <c:v>36066.9</c:v>
                </c:pt>
                <c:pt idx="8">
                  <c:v>28862.799999999999</c:v>
                </c:pt>
                <c:pt idx="9">
                  <c:v>26644</c:v>
                </c:pt>
                <c:pt idx="10">
                  <c:v>29738</c:v>
                </c:pt>
                <c:pt idx="11">
                  <c:v>37358</c:v>
                </c:pt>
                <c:pt idx="12">
                  <c:v>39258</c:v>
                </c:pt>
                <c:pt idx="13">
                  <c:v>35540</c:v>
                </c:pt>
                <c:pt idx="14">
                  <c:v>44024</c:v>
                </c:pt>
                <c:pt idx="15">
                  <c:v>52577</c:v>
                </c:pt>
                <c:pt idx="16">
                  <c:v>61251</c:v>
                </c:pt>
                <c:pt idx="17">
                  <c:v>51716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E-4011-8867-6EFE54293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076640"/>
        <c:axId val="1591078560"/>
      </c:lineChart>
      <c:catAx>
        <c:axId val="159107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1078560"/>
        <c:crosses val="autoZero"/>
        <c:auto val="1"/>
        <c:lblAlgn val="ctr"/>
        <c:lblOffset val="100"/>
        <c:noMultiLvlLbl val="0"/>
      </c:catAx>
      <c:valAx>
        <c:axId val="15910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107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14</xdr:row>
      <xdr:rowOff>14287</xdr:rowOff>
    </xdr:from>
    <xdr:to>
      <xdr:col>5</xdr:col>
      <xdr:colOff>500063</xdr:colOff>
      <xdr:row>28</xdr:row>
      <xdr:rowOff>61660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7DA809-1F66-1804-AB62-EEEC1021E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2681287"/>
          <a:ext cx="2928938" cy="2314323"/>
        </a:xfrm>
        <a:prstGeom prst="rect">
          <a:avLst/>
        </a:prstGeom>
      </xdr:spPr>
    </xdr:pic>
    <xdr:clientData/>
  </xdr:twoCellAnchor>
  <xdr:twoCellAnchor>
    <xdr:from>
      <xdr:col>5</xdr:col>
      <xdr:colOff>404813</xdr:colOff>
      <xdr:row>13</xdr:row>
      <xdr:rowOff>114300</xdr:rowOff>
    </xdr:from>
    <xdr:to>
      <xdr:col>11</xdr:col>
      <xdr:colOff>381001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C804F-39D5-453A-8C2A-346422CD7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FA459-20D0-4901-AA23-92C9858095CB}">
  <dimension ref="A1:I27"/>
  <sheetViews>
    <sheetView zoomScale="200" zoomScaleNormal="200" workbookViewId="0">
      <selection activeCell="A2" sqref="A2"/>
    </sheetView>
  </sheetViews>
  <sheetFormatPr defaultRowHeight="12.75" x14ac:dyDescent="0.2"/>
  <cols>
    <col min="1" max="1" width="4.85546875" style="4" customWidth="1"/>
    <col min="2" max="16384" width="9.140625" style="4"/>
  </cols>
  <sheetData>
    <row r="1" spans="1:9" x14ac:dyDescent="0.2">
      <c r="A1" s="3" t="s">
        <v>0</v>
      </c>
    </row>
    <row r="2" spans="1:9" x14ac:dyDescent="0.2">
      <c r="A2" s="4" t="s">
        <v>1</v>
      </c>
      <c r="G2" s="4" t="s">
        <v>4</v>
      </c>
      <c r="H2" s="4">
        <v>485.5</v>
      </c>
    </row>
    <row r="3" spans="1:9" x14ac:dyDescent="0.2">
      <c r="G3" s="4" t="s">
        <v>5</v>
      </c>
      <c r="H3" s="5">
        <v>271.57528200000002</v>
      </c>
      <c r="I3" s="6" t="s">
        <v>18</v>
      </c>
    </row>
    <row r="4" spans="1:9" x14ac:dyDescent="0.2">
      <c r="B4" s="4" t="s">
        <v>2</v>
      </c>
      <c r="G4" s="4" t="s">
        <v>6</v>
      </c>
      <c r="H4" s="5">
        <f>+H2*H3</f>
        <v>131849.79941100001</v>
      </c>
    </row>
    <row r="5" spans="1:9" x14ac:dyDescent="0.2">
      <c r="B5" s="4" t="s">
        <v>3</v>
      </c>
      <c r="G5" s="4" t="s">
        <v>7</v>
      </c>
      <c r="H5" s="5">
        <f>7324+1154</f>
        <v>8478</v>
      </c>
      <c r="I5" s="6" t="s">
        <v>18</v>
      </c>
    </row>
    <row r="6" spans="1:9" x14ac:dyDescent="0.2">
      <c r="G6" s="4" t="s">
        <v>8</v>
      </c>
      <c r="H6" s="5">
        <f>13533+8431+43229</f>
        <v>65193</v>
      </c>
      <c r="I6" s="6" t="s">
        <v>18</v>
      </c>
    </row>
    <row r="7" spans="1:9" x14ac:dyDescent="0.2">
      <c r="G7" s="4" t="s">
        <v>9</v>
      </c>
      <c r="H7" s="5">
        <f>+H4-H5+H6</f>
        <v>188564.79941100001</v>
      </c>
    </row>
    <row r="27" spans="3:3" x14ac:dyDescent="0.2">
      <c r="C27" s="4" t="s">
        <v>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864F-F794-4D4F-A612-88F01F4AEE6C}">
  <dimension ref="A1:BI403"/>
  <sheetViews>
    <sheetView tabSelected="1" zoomScale="200" zoomScaleNormal="200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4.7109375" style="4" bestFit="1" customWidth="1"/>
    <col min="2" max="2" width="21" style="4" bestFit="1" customWidth="1"/>
    <col min="3" max="5" width="9.28515625" style="4" bestFit="1" customWidth="1"/>
    <col min="6" max="6" width="9.42578125" style="4" bestFit="1" customWidth="1"/>
    <col min="7" max="10" width="9.28515625" style="4" bestFit="1" customWidth="1"/>
    <col min="11" max="12" width="9.140625" style="4"/>
    <col min="13" max="13" width="9.28515625" style="4" bestFit="1" customWidth="1"/>
    <col min="14" max="14" width="8.7109375" style="4" customWidth="1"/>
    <col min="15" max="30" width="9.28515625" style="4" bestFit="1" customWidth="1"/>
    <col min="31" max="16384" width="9.140625" style="4"/>
  </cols>
  <sheetData>
    <row r="1" spans="1:61" x14ac:dyDescent="0.2">
      <c r="A1" s="7" t="s">
        <v>10</v>
      </c>
    </row>
    <row r="2" spans="1:61" x14ac:dyDescent="0.2"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11</v>
      </c>
      <c r="J2" s="6" t="s">
        <v>18</v>
      </c>
      <c r="M2" s="6">
        <v>2007</v>
      </c>
      <c r="N2" s="6">
        <f>+M2+1</f>
        <v>2008</v>
      </c>
      <c r="O2" s="6">
        <f t="shared" ref="O2:AD2" si="0">+N2+1</f>
        <v>2009</v>
      </c>
      <c r="P2" s="6">
        <f t="shared" si="0"/>
        <v>2010</v>
      </c>
      <c r="Q2" s="6">
        <f t="shared" si="0"/>
        <v>2011</v>
      </c>
      <c r="R2" s="6">
        <f t="shared" si="0"/>
        <v>2012</v>
      </c>
      <c r="S2" s="6">
        <f t="shared" si="0"/>
        <v>2013</v>
      </c>
      <c r="T2" s="6">
        <f t="shared" si="0"/>
        <v>2014</v>
      </c>
      <c r="U2" s="6">
        <f t="shared" si="0"/>
        <v>2015</v>
      </c>
      <c r="V2" s="6">
        <f t="shared" si="0"/>
        <v>2016</v>
      </c>
      <c r="W2" s="6">
        <f t="shared" si="0"/>
        <v>2017</v>
      </c>
      <c r="X2" s="6">
        <f t="shared" si="0"/>
        <v>2018</v>
      </c>
      <c r="Y2" s="6">
        <f t="shared" si="0"/>
        <v>2019</v>
      </c>
      <c r="Z2" s="6">
        <f t="shared" si="0"/>
        <v>2020</v>
      </c>
      <c r="AA2" s="6">
        <f t="shared" si="0"/>
        <v>2021</v>
      </c>
      <c r="AB2" s="6">
        <f t="shared" si="0"/>
        <v>2022</v>
      </c>
      <c r="AC2" s="6">
        <f t="shared" si="0"/>
        <v>2023</v>
      </c>
      <c r="AD2" s="6">
        <f t="shared" si="0"/>
        <v>2024</v>
      </c>
    </row>
    <row r="3" spans="1:61" x14ac:dyDescent="0.2">
      <c r="B3" s="4" t="s">
        <v>34</v>
      </c>
      <c r="C3" s="5"/>
      <c r="D3" s="5"/>
      <c r="E3" s="5">
        <v>6721</v>
      </c>
      <c r="F3" s="5"/>
      <c r="G3" s="5"/>
      <c r="H3" s="5"/>
      <c r="I3" s="5">
        <v>5038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</row>
    <row r="4" spans="1:61" x14ac:dyDescent="0.2">
      <c r="B4" s="4" t="s">
        <v>35</v>
      </c>
      <c r="C4" s="5"/>
      <c r="D4" s="5"/>
      <c r="E4" s="5">
        <v>2688</v>
      </c>
      <c r="F4" s="5"/>
      <c r="G4" s="5"/>
      <c r="H4" s="5"/>
      <c r="I4" s="5">
        <v>2168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</row>
    <row r="5" spans="1:61" x14ac:dyDescent="0.2">
      <c r="B5" s="4" t="s">
        <v>36</v>
      </c>
      <c r="C5" s="5"/>
      <c r="D5" s="5"/>
      <c r="E5" s="5">
        <v>964</v>
      </c>
      <c r="F5" s="5"/>
      <c r="G5" s="5"/>
      <c r="H5" s="5"/>
      <c r="I5" s="5">
        <v>825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</row>
    <row r="6" spans="1:61" x14ac:dyDescent="0.2">
      <c r="B6" s="4" t="s">
        <v>37</v>
      </c>
      <c r="C6" s="5"/>
      <c r="D6" s="5"/>
      <c r="E6" s="5">
        <v>1745</v>
      </c>
      <c r="F6" s="5"/>
      <c r="G6" s="5"/>
      <c r="H6" s="5"/>
      <c r="I6" s="5">
        <v>1308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</row>
    <row r="7" spans="1:61" x14ac:dyDescent="0.2">
      <c r="B7" s="4" t="s">
        <v>38</v>
      </c>
      <c r="C7" s="5"/>
      <c r="D7" s="5"/>
      <c r="E7" s="5">
        <v>614</v>
      </c>
      <c r="F7" s="5"/>
      <c r="G7" s="5"/>
      <c r="H7" s="5"/>
      <c r="I7" s="5">
        <v>643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</row>
    <row r="8" spans="1:61" x14ac:dyDescent="0.2">
      <c r="B8" s="4" t="s">
        <v>39</v>
      </c>
      <c r="C8" s="5"/>
      <c r="D8" s="5"/>
      <c r="E8" s="5">
        <v>987</v>
      </c>
      <c r="F8" s="5"/>
      <c r="G8" s="5"/>
      <c r="H8" s="5"/>
      <c r="I8" s="5">
        <v>961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</row>
    <row r="9" spans="1:61" x14ac:dyDescent="0.2">
      <c r="B9" s="4" t="s">
        <v>40</v>
      </c>
      <c r="C9" s="5"/>
      <c r="D9" s="5"/>
      <c r="E9" s="5">
        <v>334</v>
      </c>
      <c r="F9" s="5"/>
      <c r="G9" s="5"/>
      <c r="H9" s="5"/>
      <c r="I9" s="5">
        <v>269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</row>
    <row r="10" spans="1:61" x14ac:dyDescent="0.2">
      <c r="B10" s="4" t="s">
        <v>41</v>
      </c>
      <c r="C10" s="5"/>
      <c r="D10" s="5"/>
      <c r="E10" s="5">
        <v>1360</v>
      </c>
      <c r="F10" s="5"/>
      <c r="G10" s="5"/>
      <c r="H10" s="5"/>
      <c r="I10" s="5">
        <v>1595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</row>
    <row r="11" spans="1:61" x14ac:dyDescent="0.2">
      <c r="B11" s="4" t="s">
        <v>42</v>
      </c>
      <c r="C11" s="5"/>
      <c r="D11" s="5"/>
      <c r="E11" s="5">
        <v>388</v>
      </c>
      <c r="F11" s="5"/>
      <c r="G11" s="5"/>
      <c r="H11" s="5"/>
      <c r="I11" s="5">
        <v>345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</row>
    <row r="12" spans="1:61" x14ac:dyDescent="0.2">
      <c r="B12" s="4" t="s">
        <v>19</v>
      </c>
      <c r="C12" s="5"/>
      <c r="D12" s="5"/>
      <c r="E12" s="5">
        <v>14284</v>
      </c>
      <c r="F12" s="5"/>
      <c r="G12" s="5"/>
      <c r="H12" s="5"/>
      <c r="I12" s="5">
        <v>11387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>
        <v>44759</v>
      </c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</row>
    <row r="13" spans="1:61" x14ac:dyDescent="0.2">
      <c r="B13" s="4" t="s">
        <v>20</v>
      </c>
      <c r="C13" s="5"/>
      <c r="D13" s="5"/>
      <c r="E13" s="5">
        <v>1253</v>
      </c>
      <c r="F13" s="5"/>
      <c r="G13" s="5"/>
      <c r="H13" s="5"/>
      <c r="I13" s="5">
        <v>1461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>
        <v>5759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</row>
    <row r="14" spans="1:61" x14ac:dyDescent="0.2">
      <c r="B14" s="4" t="s">
        <v>21</v>
      </c>
      <c r="C14" s="5"/>
      <c r="D14" s="5"/>
      <c r="E14" s="5">
        <v>264</v>
      </c>
      <c r="F14" s="5"/>
      <c r="G14" s="5"/>
      <c r="H14" s="5"/>
      <c r="I14" s="5">
        <v>304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>
        <v>1198</v>
      </c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</row>
    <row r="15" spans="1:61" x14ac:dyDescent="0.2">
      <c r="B15" s="3" t="s">
        <v>22</v>
      </c>
      <c r="C15" s="8">
        <f t="shared" ref="C15:H15" si="1">+SUM(C12:C14)</f>
        <v>0</v>
      </c>
      <c r="D15" s="8">
        <f t="shared" si="1"/>
        <v>0</v>
      </c>
      <c r="E15" s="8">
        <f t="shared" si="1"/>
        <v>15801</v>
      </c>
      <c r="F15" s="8">
        <f t="shared" si="1"/>
        <v>0</v>
      </c>
      <c r="G15" s="8">
        <f t="shared" si="1"/>
        <v>0</v>
      </c>
      <c r="H15" s="8">
        <f t="shared" si="1"/>
        <v>0</v>
      </c>
      <c r="I15" s="8">
        <f>+SUM(I12:I14)</f>
        <v>13152</v>
      </c>
      <c r="J15" s="8">
        <f t="shared" ref="J15" si="2">+SUM(J12:J14)</f>
        <v>0</v>
      </c>
      <c r="K15" s="5"/>
      <c r="L15" s="2"/>
      <c r="M15" s="8">
        <v>24082.2</v>
      </c>
      <c r="N15" s="8">
        <v>28437.599999999999</v>
      </c>
      <c r="O15" s="8">
        <v>23112.400000000001</v>
      </c>
      <c r="P15" s="8">
        <v>26004.6</v>
      </c>
      <c r="Q15" s="8">
        <v>32012.5</v>
      </c>
      <c r="R15" s="8">
        <v>36157.1</v>
      </c>
      <c r="S15" s="8">
        <v>37795.4</v>
      </c>
      <c r="T15" s="8">
        <v>36066.9</v>
      </c>
      <c r="U15" s="8">
        <v>28862.799999999999</v>
      </c>
      <c r="V15" s="8">
        <v>26644</v>
      </c>
      <c r="W15" s="8">
        <v>29738</v>
      </c>
      <c r="X15" s="8">
        <v>37358</v>
      </c>
      <c r="Y15" s="8">
        <v>39258</v>
      </c>
      <c r="Z15" s="8">
        <v>35540</v>
      </c>
      <c r="AA15" s="8">
        <v>44024</v>
      </c>
      <c r="AB15" s="8">
        <v>52577</v>
      </c>
      <c r="AC15" s="8">
        <v>61251</v>
      </c>
      <c r="AD15" s="8">
        <v>51716</v>
      </c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</row>
    <row r="16" spans="1:61" x14ac:dyDescent="0.2">
      <c r="B16" s="4" t="s">
        <v>23</v>
      </c>
      <c r="C16" s="5"/>
      <c r="D16" s="5"/>
      <c r="E16" s="5">
        <v>9624</v>
      </c>
      <c r="F16" s="5"/>
      <c r="G16" s="5"/>
      <c r="H16" s="5"/>
      <c r="I16" s="5">
        <v>7848</v>
      </c>
      <c r="J16" s="5"/>
      <c r="K16" s="5"/>
      <c r="L16" s="1"/>
      <c r="M16" s="5">
        <v>16252.8</v>
      </c>
      <c r="N16" s="5">
        <v>19574.8</v>
      </c>
      <c r="O16" s="5">
        <v>16255.2</v>
      </c>
      <c r="P16" s="5">
        <v>17398.8</v>
      </c>
      <c r="Q16" s="5">
        <v>21919.4</v>
      </c>
      <c r="R16" s="5">
        <v>25007.8</v>
      </c>
      <c r="S16" s="5">
        <v>25667.3</v>
      </c>
      <c r="T16" s="5">
        <v>24775.8</v>
      </c>
      <c r="U16" s="5">
        <v>20143.2</v>
      </c>
      <c r="V16" s="5">
        <v>19471.400000000001</v>
      </c>
      <c r="W16" s="5">
        <v>21214</v>
      </c>
      <c r="X16" s="5">
        <v>26970</v>
      </c>
      <c r="Y16" s="5">
        <v>28370</v>
      </c>
      <c r="Z16" s="5">
        <v>23677</v>
      </c>
      <c r="AA16" s="5">
        <v>29116</v>
      </c>
      <c r="AB16" s="5">
        <v>35338</v>
      </c>
      <c r="AC16" s="5">
        <v>37715</v>
      </c>
      <c r="AD16" s="5">
        <v>30775</v>
      </c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</row>
    <row r="17" spans="2:61" x14ac:dyDescent="0.2">
      <c r="B17" s="4" t="s">
        <v>24</v>
      </c>
      <c r="C17" s="5">
        <f t="shared" ref="C17:H17" si="3">+C15-C16</f>
        <v>0</v>
      </c>
      <c r="D17" s="5">
        <f t="shared" si="3"/>
        <v>0</v>
      </c>
      <c r="E17" s="5">
        <f t="shared" si="3"/>
        <v>6177</v>
      </c>
      <c r="F17" s="5">
        <f t="shared" si="3"/>
        <v>0</v>
      </c>
      <c r="G17" s="5">
        <f t="shared" si="3"/>
        <v>0</v>
      </c>
      <c r="H17" s="5">
        <f t="shared" si="3"/>
        <v>0</v>
      </c>
      <c r="I17" s="5">
        <f>+I15-I16</f>
        <v>5304</v>
      </c>
      <c r="J17" s="5">
        <f t="shared" ref="J17" si="4">+J15-J16</f>
        <v>0</v>
      </c>
      <c r="K17" s="5"/>
      <c r="L17" s="1"/>
      <c r="M17" s="5">
        <v>7829.4</v>
      </c>
      <c r="N17" s="5">
        <v>8862.7999999999993</v>
      </c>
      <c r="O17" s="5">
        <v>6857.2</v>
      </c>
      <c r="P17" s="5">
        <v>8605.7999999999993</v>
      </c>
      <c r="Q17" s="5">
        <v>10093.1</v>
      </c>
      <c r="R17" s="5">
        <v>11149.3</v>
      </c>
      <c r="S17" s="5">
        <v>12128.1</v>
      </c>
      <c r="T17" s="5">
        <v>11291.1</v>
      </c>
      <c r="U17" s="5">
        <v>8719.6</v>
      </c>
      <c r="V17" s="5">
        <v>7172.6</v>
      </c>
      <c r="W17" s="5">
        <v>8524</v>
      </c>
      <c r="X17" s="5">
        <v>10388</v>
      </c>
      <c r="Y17" s="5">
        <v>10888</v>
      </c>
      <c r="Z17" s="5">
        <v>11863</v>
      </c>
      <c r="AA17" s="5">
        <v>14908</v>
      </c>
      <c r="AB17" s="5">
        <v>17239</v>
      </c>
      <c r="AC17" s="5">
        <v>23536</v>
      </c>
      <c r="AD17" s="5">
        <f>+AD15-AD16</f>
        <v>20941</v>
      </c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</row>
    <row r="18" spans="2:61" x14ac:dyDescent="0.2">
      <c r="B18" s="4" t="s">
        <v>26</v>
      </c>
      <c r="C18" s="5"/>
      <c r="D18" s="5"/>
      <c r="E18" s="5">
        <v>528</v>
      </c>
      <c r="F18" s="5"/>
      <c r="G18" s="5"/>
      <c r="H18" s="5"/>
      <c r="I18" s="5">
        <v>567</v>
      </c>
      <c r="J18" s="5"/>
      <c r="K18" s="5"/>
      <c r="L18" s="1"/>
      <c r="M18" s="5">
        <v>2620.8000000000002</v>
      </c>
      <c r="N18" s="5">
        <v>2960.2</v>
      </c>
      <c r="O18" s="5">
        <v>2780.6</v>
      </c>
      <c r="P18" s="5">
        <v>2968.7</v>
      </c>
      <c r="Q18" s="5">
        <v>3168.7</v>
      </c>
      <c r="R18" s="5">
        <v>3417</v>
      </c>
      <c r="S18" s="5">
        <v>3605.5</v>
      </c>
      <c r="T18" s="5">
        <v>3284.4</v>
      </c>
      <c r="U18" s="5">
        <v>2873.3</v>
      </c>
      <c r="V18" s="5">
        <v>2791.2</v>
      </c>
      <c r="W18" s="5">
        <v>3098</v>
      </c>
      <c r="X18" s="5">
        <v>3455</v>
      </c>
      <c r="Y18" s="5">
        <v>3551</v>
      </c>
      <c r="Z18" s="5">
        <v>3477</v>
      </c>
      <c r="AA18" s="5">
        <v>4726</v>
      </c>
      <c r="AB18" s="5">
        <v>5138</v>
      </c>
      <c r="AC18" s="5">
        <v>5887</v>
      </c>
      <c r="AD18" s="5">
        <v>2290</v>
      </c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</row>
    <row r="19" spans="2:61" x14ac:dyDescent="0.2">
      <c r="B19" s="4" t="s">
        <v>27</v>
      </c>
      <c r="C19" s="5"/>
      <c r="D19" s="5"/>
      <c r="E19" s="5">
        <v>1100</v>
      </c>
      <c r="F19" s="5"/>
      <c r="G19" s="5"/>
      <c r="H19" s="5"/>
      <c r="I19" s="5">
        <v>1278</v>
      </c>
      <c r="J19" s="5"/>
      <c r="K19" s="5"/>
      <c r="L19" s="1"/>
      <c r="M19" s="5">
        <v>816.8</v>
      </c>
      <c r="N19" s="5">
        <v>943.1</v>
      </c>
      <c r="O19" s="5">
        <v>977</v>
      </c>
      <c r="P19" s="5">
        <v>1052.4000000000001</v>
      </c>
      <c r="Q19" s="5">
        <v>1226.2</v>
      </c>
      <c r="R19" s="5">
        <v>1433.6</v>
      </c>
      <c r="S19" s="5">
        <v>1477.3</v>
      </c>
      <c r="T19" s="5">
        <v>1452</v>
      </c>
      <c r="U19" s="5">
        <v>1425.1</v>
      </c>
      <c r="V19" s="5">
        <v>1393.7</v>
      </c>
      <c r="W19" s="5">
        <v>1373</v>
      </c>
      <c r="X19" s="5">
        <v>1658</v>
      </c>
      <c r="Y19" s="5">
        <v>1783</v>
      </c>
      <c r="Z19" s="5">
        <v>1644</v>
      </c>
      <c r="AA19" s="5">
        <v>1587</v>
      </c>
      <c r="AB19" s="5">
        <v>1912</v>
      </c>
      <c r="AC19" s="5">
        <v>2177</v>
      </c>
      <c r="AD19" s="5">
        <v>4840</v>
      </c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</row>
    <row r="20" spans="2:61" x14ac:dyDescent="0.2">
      <c r="B20" s="4" t="s">
        <v>25</v>
      </c>
      <c r="C20" s="5">
        <f t="shared" ref="C20:D20" si="5">+C17-C18-C19</f>
        <v>0</v>
      </c>
      <c r="D20" s="5">
        <f t="shared" si="5"/>
        <v>0</v>
      </c>
      <c r="E20" s="5">
        <f>+E17-E18-E19</f>
        <v>4549</v>
      </c>
      <c r="F20" s="5">
        <f t="shared" ref="F20:J20" si="6">+F17-F18-F19</f>
        <v>0</v>
      </c>
      <c r="G20" s="5">
        <f t="shared" si="6"/>
        <v>0</v>
      </c>
      <c r="H20" s="5">
        <f t="shared" si="6"/>
        <v>0</v>
      </c>
      <c r="I20" s="5">
        <f t="shared" si="6"/>
        <v>3459</v>
      </c>
      <c r="J20" s="5">
        <f t="shared" si="6"/>
        <v>0</v>
      </c>
      <c r="K20" s="5"/>
      <c r="L20" s="1"/>
      <c r="M20" s="5">
        <v>4002.7</v>
      </c>
      <c r="N20" s="5">
        <v>4601.1000000000004</v>
      </c>
      <c r="O20" s="5">
        <v>4475.6000000000004</v>
      </c>
      <c r="P20" s="5">
        <v>4769.2</v>
      </c>
      <c r="Q20" s="5">
        <v>5110.8999999999996</v>
      </c>
      <c r="R20" s="5">
        <v>5632.1</v>
      </c>
      <c r="S20" s="5">
        <v>5903.4</v>
      </c>
      <c r="T20" s="5">
        <v>5829.7</v>
      </c>
      <c r="U20" s="5">
        <v>5259.5</v>
      </c>
      <c r="V20" s="5">
        <v>4184.8999999999996</v>
      </c>
      <c r="W20" s="5">
        <v>4471</v>
      </c>
      <c r="X20" s="5">
        <v>5113</v>
      </c>
      <c r="Y20" s="5">
        <v>5334</v>
      </c>
      <c r="Z20" s="5">
        <v>7980</v>
      </c>
      <c r="AA20" s="5">
        <v>6313</v>
      </c>
      <c r="AB20" s="5">
        <v>7050</v>
      </c>
      <c r="AC20" s="5">
        <v>8064</v>
      </c>
      <c r="AD20" s="5">
        <f>+AD17-AD18-AD19</f>
        <v>13811</v>
      </c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</row>
    <row r="21" spans="2:61" x14ac:dyDescent="0.2">
      <c r="B21" s="4" t="s">
        <v>28</v>
      </c>
      <c r="C21" s="5"/>
      <c r="D21" s="5"/>
      <c r="E21" s="5">
        <v>623</v>
      </c>
      <c r="F21" s="5"/>
      <c r="G21" s="5"/>
      <c r="H21" s="5"/>
      <c r="I21" s="5">
        <v>840</v>
      </c>
      <c r="J21" s="5"/>
      <c r="K21" s="5"/>
      <c r="L21" s="2"/>
      <c r="M21" s="5">
        <v>3826.7</v>
      </c>
      <c r="N21" s="5">
        <v>4261.7</v>
      </c>
      <c r="O21" s="5">
        <v>2381.6</v>
      </c>
      <c r="P21" s="5">
        <v>3836.6</v>
      </c>
      <c r="Q21" s="5">
        <v>4982.2</v>
      </c>
      <c r="R21" s="5">
        <v>5517.2</v>
      </c>
      <c r="S21" s="5">
        <v>6224.7</v>
      </c>
      <c r="T21" s="5">
        <v>5461.4</v>
      </c>
      <c r="U21" s="5">
        <v>3460.1</v>
      </c>
      <c r="V21" s="5">
        <v>2987.7</v>
      </c>
      <c r="W21" s="5">
        <v>4053</v>
      </c>
      <c r="X21" s="5">
        <v>5275</v>
      </c>
      <c r="Y21" s="5">
        <v>5554</v>
      </c>
      <c r="Z21" s="5">
        <v>3883</v>
      </c>
      <c r="AA21" s="5">
        <v>8595</v>
      </c>
      <c r="AB21" s="5">
        <v>10189</v>
      </c>
      <c r="AC21" s="5">
        <v>15472</v>
      </c>
      <c r="AD21" s="5">
        <v>3348</v>
      </c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</row>
    <row r="22" spans="2:61" x14ac:dyDescent="0.2">
      <c r="B22" s="4" t="s">
        <v>29</v>
      </c>
      <c r="C22" s="5"/>
      <c r="D22" s="5"/>
      <c r="E22" s="5">
        <v>310</v>
      </c>
      <c r="F22" s="5"/>
      <c r="G22" s="5"/>
      <c r="H22" s="5"/>
      <c r="I22" s="5">
        <v>264</v>
      </c>
      <c r="J22" s="5"/>
      <c r="K22" s="5"/>
      <c r="L22" s="1"/>
      <c r="M22" s="5">
        <v>-1151.2</v>
      </c>
      <c r="N22" s="5">
        <v>-1137</v>
      </c>
      <c r="O22" s="5">
        <v>-1042.4000000000001</v>
      </c>
      <c r="P22" s="5">
        <v>-811.4</v>
      </c>
      <c r="Q22" s="5">
        <v>-759.4</v>
      </c>
      <c r="R22" s="5">
        <v>-782.8</v>
      </c>
      <c r="S22" s="5">
        <v>-741.3</v>
      </c>
      <c r="T22" s="5">
        <v>-664</v>
      </c>
      <c r="U22" s="5">
        <v>-680</v>
      </c>
      <c r="V22" s="5">
        <v>-763.7</v>
      </c>
      <c r="W22" s="5">
        <v>-899</v>
      </c>
      <c r="X22" s="5">
        <v>-1204</v>
      </c>
      <c r="Y22" s="5">
        <v>-1466</v>
      </c>
      <c r="Z22" s="5">
        <v>0</v>
      </c>
      <c r="AA22" s="5">
        <v>-993</v>
      </c>
      <c r="AB22" s="5">
        <v>-1062</v>
      </c>
      <c r="AC22" s="5">
        <v>-2453</v>
      </c>
      <c r="AD22" s="5">
        <v>1257</v>
      </c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</row>
    <row r="23" spans="2:61" x14ac:dyDescent="0.2">
      <c r="B23" s="4" t="s">
        <v>30</v>
      </c>
      <c r="C23" s="5">
        <f t="shared" ref="C23:H23" si="7">+C20-SUM(C21:C22)</f>
        <v>0</v>
      </c>
      <c r="D23" s="5">
        <f t="shared" si="7"/>
        <v>0</v>
      </c>
      <c r="E23" s="5">
        <f t="shared" si="7"/>
        <v>3616</v>
      </c>
      <c r="F23" s="5">
        <f t="shared" si="7"/>
        <v>0</v>
      </c>
      <c r="G23" s="5">
        <f t="shared" si="7"/>
        <v>0</v>
      </c>
      <c r="H23" s="5">
        <f t="shared" si="7"/>
        <v>0</v>
      </c>
      <c r="I23" s="5">
        <f>+I20-SUM(I21:I22)</f>
        <v>2355</v>
      </c>
      <c r="J23" s="5">
        <f t="shared" ref="J23" si="8">+J20-SUM(J21:J22)</f>
        <v>0</v>
      </c>
      <c r="K23" s="5"/>
      <c r="L23" s="1"/>
      <c r="M23" s="5">
        <v>2675.5</v>
      </c>
      <c r="N23" s="5">
        <v>3124.7</v>
      </c>
      <c r="O23" s="5">
        <v>1339.2</v>
      </c>
      <c r="P23" s="5">
        <v>3025.2</v>
      </c>
      <c r="Q23" s="5">
        <v>4222.8</v>
      </c>
      <c r="R23" s="5">
        <v>4734.3999999999996</v>
      </c>
      <c r="S23" s="5">
        <v>5483.4</v>
      </c>
      <c r="T23" s="5">
        <v>4797.3999999999996</v>
      </c>
      <c r="U23" s="5">
        <v>2780.1</v>
      </c>
      <c r="V23" s="5">
        <v>2224</v>
      </c>
      <c r="W23" s="5">
        <v>3154</v>
      </c>
      <c r="X23" s="5">
        <v>4071</v>
      </c>
      <c r="Y23" s="5">
        <v>4088</v>
      </c>
      <c r="Z23" s="5">
        <v>3883</v>
      </c>
      <c r="AA23" s="5">
        <v>7602</v>
      </c>
      <c r="AB23" s="5">
        <v>9127</v>
      </c>
      <c r="AC23" s="5">
        <v>13019</v>
      </c>
      <c r="AD23" s="5">
        <f>+AD20-AD21-AD22</f>
        <v>9206</v>
      </c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</row>
    <row r="24" spans="2:61" x14ac:dyDescent="0.2">
      <c r="B24" s="4" t="s">
        <v>31</v>
      </c>
      <c r="C24" s="5"/>
      <c r="D24" s="5"/>
      <c r="E24" s="5">
        <v>636</v>
      </c>
      <c r="F24" s="5"/>
      <c r="G24" s="5"/>
      <c r="H24" s="5"/>
      <c r="I24" s="5">
        <v>625</v>
      </c>
      <c r="J24" s="5"/>
      <c r="K24" s="5"/>
      <c r="L24" s="1"/>
      <c r="M24" s="5">
        <v>883</v>
      </c>
      <c r="N24" s="5">
        <v>1111.2</v>
      </c>
      <c r="O24" s="5">
        <v>460</v>
      </c>
      <c r="P24" s="5">
        <v>1161.5999999999999</v>
      </c>
      <c r="Q24" s="5">
        <v>1423.6</v>
      </c>
      <c r="R24" s="5">
        <v>1659.4</v>
      </c>
      <c r="S24" s="5">
        <v>1945.9</v>
      </c>
      <c r="T24" s="5">
        <v>1626.5</v>
      </c>
      <c r="U24" s="5">
        <v>840.1</v>
      </c>
      <c r="V24" s="5">
        <v>700.1</v>
      </c>
      <c r="W24" s="5">
        <v>971</v>
      </c>
      <c r="X24" s="5">
        <v>1727</v>
      </c>
      <c r="Y24" s="5">
        <v>852</v>
      </c>
      <c r="Z24" s="5">
        <v>1082</v>
      </c>
      <c r="AA24" s="5">
        <v>1658</v>
      </c>
      <c r="AB24" s="5">
        <v>2007</v>
      </c>
      <c r="AC24" s="5">
        <v>2871</v>
      </c>
      <c r="AD24" s="5">
        <v>2094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</row>
    <row r="25" spans="2:61" x14ac:dyDescent="0.2">
      <c r="B25" s="4" t="s">
        <v>32</v>
      </c>
      <c r="C25" s="5">
        <f t="shared" ref="C25:I25" si="9">+C23-C24</f>
        <v>0</v>
      </c>
      <c r="D25" s="5">
        <f t="shared" si="9"/>
        <v>0</v>
      </c>
      <c r="E25" s="5">
        <f t="shared" si="9"/>
        <v>2980</v>
      </c>
      <c r="F25" s="5">
        <f t="shared" si="9"/>
        <v>0</v>
      </c>
      <c r="G25" s="5">
        <f t="shared" si="9"/>
        <v>0</v>
      </c>
      <c r="H25" s="5">
        <f t="shared" si="9"/>
        <v>0</v>
      </c>
      <c r="I25" s="5">
        <f t="shared" si="9"/>
        <v>1730</v>
      </c>
      <c r="J25" s="5">
        <f>+J23-J24</f>
        <v>0</v>
      </c>
      <c r="K25" s="5"/>
      <c r="L25" s="2"/>
      <c r="M25" s="5">
        <v>1821.7</v>
      </c>
      <c r="N25" s="5">
        <v>2053.6999999999998</v>
      </c>
      <c r="O25" s="5">
        <v>872.9</v>
      </c>
      <c r="P25" s="5">
        <v>1874.3</v>
      </c>
      <c r="Q25" s="5">
        <v>2807.8</v>
      </c>
      <c r="R25" s="5">
        <v>3071.6</v>
      </c>
      <c r="S25" s="5">
        <v>3537.6</v>
      </c>
      <c r="T25" s="5">
        <v>3163.3</v>
      </c>
      <c r="U25" s="5">
        <v>1940.9</v>
      </c>
      <c r="V25" s="5">
        <v>1521.5</v>
      </c>
      <c r="W25" s="5">
        <v>2159</v>
      </c>
      <c r="X25" s="5">
        <v>2371</v>
      </c>
      <c r="Y25" s="5">
        <v>3257</v>
      </c>
      <c r="Z25" s="5">
        <v>2753</v>
      </c>
      <c r="AA25" s="5">
        <v>5965</v>
      </c>
      <c r="AB25" s="5">
        <v>7130</v>
      </c>
      <c r="AC25" s="5">
        <v>10155</v>
      </c>
      <c r="AD25" s="5">
        <f>+AD23-AD24</f>
        <v>7112</v>
      </c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</row>
    <row r="26" spans="2:61" x14ac:dyDescent="0.2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</row>
    <row r="27" spans="2:61" x14ac:dyDescent="0.2">
      <c r="B27" s="4" t="s">
        <v>33</v>
      </c>
      <c r="C27" s="9" t="e">
        <f t="shared" ref="C27:H27" si="10">+C25/C28</f>
        <v>#DIV/0!</v>
      </c>
      <c r="D27" s="9" t="e">
        <f t="shared" si="10"/>
        <v>#DIV/0!</v>
      </c>
      <c r="E27" s="9">
        <f t="shared" si="10"/>
        <v>10.201985621362546</v>
      </c>
      <c r="F27" s="9" t="e">
        <f t="shared" si="10"/>
        <v>#DIV/0!</v>
      </c>
      <c r="G27" s="9" t="e">
        <f t="shared" si="10"/>
        <v>#DIV/0!</v>
      </c>
      <c r="H27" s="9" t="e">
        <f t="shared" si="10"/>
        <v>#DIV/0!</v>
      </c>
      <c r="I27" s="9">
        <f>+I25/I28</f>
        <v>6.3023679417122036</v>
      </c>
      <c r="J27" s="9" t="e">
        <f t="shared" ref="J27" si="11">+J25/J28</f>
        <v>#DIV/0!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</row>
    <row r="28" spans="2:61" x14ac:dyDescent="0.2">
      <c r="B28" s="4" t="s">
        <v>5</v>
      </c>
      <c r="C28" s="5"/>
      <c r="D28" s="5"/>
      <c r="E28" s="5">
        <v>292.10000000000002</v>
      </c>
      <c r="F28" s="5"/>
      <c r="G28" s="5"/>
      <c r="H28" s="5"/>
      <c r="I28" s="5">
        <v>274.5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</row>
    <row r="29" spans="2:61" x14ac:dyDescent="0.2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</row>
    <row r="30" spans="2:61" x14ac:dyDescent="0.2">
      <c r="B30" s="4" t="s">
        <v>43</v>
      </c>
      <c r="C30" s="5"/>
      <c r="D30" s="5"/>
      <c r="E30" s="5"/>
      <c r="F30" s="5" t="e">
        <f t="shared" ref="F30:H30" si="12">+F15/B15-1</f>
        <v>#VALUE!</v>
      </c>
      <c r="G30" s="5" t="e">
        <f t="shared" si="12"/>
        <v>#DIV/0!</v>
      </c>
      <c r="H30" s="5" t="e">
        <f t="shared" si="12"/>
        <v>#DIV/0!</v>
      </c>
      <c r="I30" s="10">
        <f>+I15/E15-1</f>
        <v>-0.16764761723941524</v>
      </c>
      <c r="J30" s="5" t="e">
        <f t="shared" ref="J30" si="13">+J15/F15-1</f>
        <v>#DIV/0!</v>
      </c>
      <c r="K30" s="5"/>
      <c r="L30" s="5"/>
      <c r="M30" s="10"/>
      <c r="N30" s="10">
        <f t="shared" ref="N30:AB30" si="14">+N15/M15-1</f>
        <v>0.18085556967386696</v>
      </c>
      <c r="O30" s="10">
        <f t="shared" si="14"/>
        <v>-0.18725912172616521</v>
      </c>
      <c r="P30" s="10">
        <f t="shared" si="14"/>
        <v>0.12513629047610797</v>
      </c>
      <c r="Q30" s="10">
        <f t="shared" si="14"/>
        <v>0.23103220199503172</v>
      </c>
      <c r="R30" s="10">
        <f t="shared" si="14"/>
        <v>0.12946817649355724</v>
      </c>
      <c r="S30" s="10">
        <f t="shared" si="14"/>
        <v>4.5310602896803109E-2</v>
      </c>
      <c r="T30" s="10">
        <f t="shared" si="14"/>
        <v>-4.5733078628616197E-2</v>
      </c>
      <c r="U30" s="10">
        <f t="shared" si="14"/>
        <v>-0.19974270037070008</v>
      </c>
      <c r="V30" s="10">
        <f t="shared" si="14"/>
        <v>-7.6874038554817892E-2</v>
      </c>
      <c r="W30" s="10">
        <f t="shared" si="14"/>
        <v>0.11612370514937687</v>
      </c>
      <c r="X30" s="10">
        <f t="shared" si="14"/>
        <v>0.25623781020916003</v>
      </c>
      <c r="Y30" s="10">
        <f t="shared" si="14"/>
        <v>5.0859253707371987E-2</v>
      </c>
      <c r="Z30" s="10">
        <f t="shared" si="14"/>
        <v>-9.47068113505527E-2</v>
      </c>
      <c r="AA30" s="10">
        <f t="shared" si="14"/>
        <v>0.23871693866066401</v>
      </c>
      <c r="AB30" s="10">
        <f t="shared" si="14"/>
        <v>0.19428039251317464</v>
      </c>
      <c r="AC30" s="10">
        <f>+AC15/AB15-1</f>
        <v>0.16497708123323895</v>
      </c>
      <c r="AD30" s="10">
        <f>+AD15/AC15-1</f>
        <v>-0.15567092782158654</v>
      </c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</row>
    <row r="31" spans="2:61" x14ac:dyDescent="0.2">
      <c r="B31" s="4" t="s">
        <v>44</v>
      </c>
      <c r="C31" s="10" t="e">
        <f t="shared" ref="C31:H31" si="15">+C17/C15</f>
        <v>#DIV/0!</v>
      </c>
      <c r="D31" s="10" t="e">
        <f t="shared" si="15"/>
        <v>#DIV/0!</v>
      </c>
      <c r="E31" s="10">
        <f t="shared" si="15"/>
        <v>0.39092462502373265</v>
      </c>
      <c r="F31" s="10" t="e">
        <f t="shared" si="15"/>
        <v>#DIV/0!</v>
      </c>
      <c r="G31" s="10" t="e">
        <f t="shared" si="15"/>
        <v>#DIV/0!</v>
      </c>
      <c r="H31" s="10" t="e">
        <f t="shared" si="15"/>
        <v>#DIV/0!</v>
      </c>
      <c r="I31" s="10">
        <f>+I17/I15</f>
        <v>0.40328467153284669</v>
      </c>
      <c r="J31" s="10" t="e">
        <f t="shared" ref="J31" si="16">+J17/J15</f>
        <v>#DIV/0!</v>
      </c>
      <c r="K31" s="5"/>
      <c r="L31" s="5"/>
      <c r="M31" s="10">
        <f>+M17/M15</f>
        <v>0.32511149313600912</v>
      </c>
      <c r="N31" s="10">
        <f t="shared" ref="N31:AC31" si="17">+N17/N15</f>
        <v>0.31165780515936647</v>
      </c>
      <c r="O31" s="10">
        <f t="shared" si="17"/>
        <v>0.29668922310101936</v>
      </c>
      <c r="P31" s="10">
        <f t="shared" si="17"/>
        <v>0.33093375787360696</v>
      </c>
      <c r="Q31" s="10">
        <f t="shared" si="17"/>
        <v>0.3152862163217493</v>
      </c>
      <c r="R31" s="10">
        <f t="shared" si="17"/>
        <v>0.30835714147428861</v>
      </c>
      <c r="S31" s="10">
        <f t="shared" si="17"/>
        <v>0.32088825624282319</v>
      </c>
      <c r="T31" s="10">
        <f t="shared" si="17"/>
        <v>0.31305989702469578</v>
      </c>
      <c r="U31" s="10">
        <f t="shared" si="17"/>
        <v>0.3021051318652383</v>
      </c>
      <c r="V31" s="10">
        <f t="shared" si="17"/>
        <v>0.26920132112295453</v>
      </c>
      <c r="W31" s="10">
        <f t="shared" si="17"/>
        <v>0.28663662653843569</v>
      </c>
      <c r="X31" s="10">
        <f t="shared" si="17"/>
        <v>0.27806627763798919</v>
      </c>
      <c r="Y31" s="10">
        <f t="shared" si="17"/>
        <v>0.2773447450201233</v>
      </c>
      <c r="Z31" s="10">
        <f t="shared" si="17"/>
        <v>0.33379290939786155</v>
      </c>
      <c r="AA31" s="10">
        <f t="shared" si="17"/>
        <v>0.33863347265128113</v>
      </c>
      <c r="AB31" s="10">
        <f t="shared" si="17"/>
        <v>0.32788101261007663</v>
      </c>
      <c r="AC31" s="10">
        <f t="shared" si="17"/>
        <v>0.38425495093957651</v>
      </c>
      <c r="AD31" s="10">
        <f t="shared" ref="AD31" si="18">+AD17/AD15</f>
        <v>0.40492304122515277</v>
      </c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</row>
    <row r="32" spans="2:61" x14ac:dyDescent="0.2">
      <c r="B32" s="4" t="s">
        <v>45</v>
      </c>
      <c r="C32" s="10" t="e">
        <f t="shared" ref="C32:H32" si="19">+C20/C15</f>
        <v>#DIV/0!</v>
      </c>
      <c r="D32" s="10" t="e">
        <f t="shared" si="19"/>
        <v>#DIV/0!</v>
      </c>
      <c r="E32" s="10">
        <f t="shared" si="19"/>
        <v>0.28789317131827097</v>
      </c>
      <c r="F32" s="10" t="e">
        <f t="shared" si="19"/>
        <v>#DIV/0!</v>
      </c>
      <c r="G32" s="10" t="e">
        <f t="shared" si="19"/>
        <v>#DIV/0!</v>
      </c>
      <c r="H32" s="10" t="e">
        <f t="shared" si="19"/>
        <v>#DIV/0!</v>
      </c>
      <c r="I32" s="10">
        <f>+I20/I15</f>
        <v>0.26300182481751827</v>
      </c>
      <c r="J32" s="10" t="e">
        <f t="shared" ref="J32" si="20">+J20/J15</f>
        <v>#DIV/0!</v>
      </c>
      <c r="K32" s="5"/>
      <c r="L32" s="5"/>
      <c r="M32" s="10">
        <f>+M20/M15</f>
        <v>0.1662098977668153</v>
      </c>
      <c r="N32" s="10">
        <f t="shared" ref="N32:AC32" si="21">+N20/N15</f>
        <v>0.16179635412271079</v>
      </c>
      <c r="O32" s="10">
        <f t="shared" si="21"/>
        <v>0.19364496979976117</v>
      </c>
      <c r="P32" s="10">
        <f t="shared" si="21"/>
        <v>0.18339832183536758</v>
      </c>
      <c r="Q32" s="10">
        <f t="shared" si="21"/>
        <v>0.15965326044513861</v>
      </c>
      <c r="R32" s="10">
        <f t="shared" si="21"/>
        <v>0.1557674702893761</v>
      </c>
      <c r="S32" s="10">
        <f t="shared" si="21"/>
        <v>0.15619361086269756</v>
      </c>
      <c r="T32" s="10">
        <f t="shared" si="21"/>
        <v>0.16163573803126965</v>
      </c>
      <c r="U32" s="10">
        <f t="shared" si="21"/>
        <v>0.18222417783444433</v>
      </c>
      <c r="V32" s="10">
        <f t="shared" si="21"/>
        <v>0.15706725716859329</v>
      </c>
      <c r="W32" s="10">
        <f t="shared" si="21"/>
        <v>0.15034635819490214</v>
      </c>
      <c r="X32" s="10">
        <f t="shared" si="21"/>
        <v>0.13686492852936452</v>
      </c>
      <c r="Y32" s="10">
        <f t="shared" si="21"/>
        <v>0.13587039584288552</v>
      </c>
      <c r="Z32" s="10">
        <f t="shared" si="21"/>
        <v>0.2245357343837929</v>
      </c>
      <c r="AA32" s="10">
        <f t="shared" si="21"/>
        <v>0.14339905506087589</v>
      </c>
      <c r="AB32" s="10">
        <f t="shared" si="21"/>
        <v>0.13408905034520799</v>
      </c>
      <c r="AC32" s="10">
        <f t="shared" si="21"/>
        <v>0.13165499338786305</v>
      </c>
      <c r="AD32" s="10">
        <f t="shared" ref="AD32" si="22">+AD20/AD15</f>
        <v>0.26705468327016785</v>
      </c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</row>
    <row r="33" spans="2:61" x14ac:dyDescent="0.2">
      <c r="B33" s="4" t="s">
        <v>46</v>
      </c>
      <c r="C33" s="10" t="e">
        <f t="shared" ref="C33:H33" si="23">+C24/C23</f>
        <v>#DIV/0!</v>
      </c>
      <c r="D33" s="10" t="e">
        <f t="shared" si="23"/>
        <v>#DIV/0!</v>
      </c>
      <c r="E33" s="10">
        <f t="shared" si="23"/>
        <v>0.17588495575221239</v>
      </c>
      <c r="F33" s="10" t="e">
        <f t="shared" si="23"/>
        <v>#DIV/0!</v>
      </c>
      <c r="G33" s="10" t="e">
        <f t="shared" si="23"/>
        <v>#DIV/0!</v>
      </c>
      <c r="H33" s="10" t="e">
        <f t="shared" si="23"/>
        <v>#DIV/0!</v>
      </c>
      <c r="I33" s="10">
        <f>+I24/I23</f>
        <v>0.26539278131634819</v>
      </c>
      <c r="J33" s="10" t="e">
        <f t="shared" ref="J33" si="24">+J24/J23</f>
        <v>#DIV/0!</v>
      </c>
      <c r="K33" s="5"/>
      <c r="L33" s="5"/>
      <c r="M33" s="10">
        <f>+M24/M23</f>
        <v>0.33003176976266119</v>
      </c>
      <c r="N33" s="10">
        <f t="shared" ref="N33:AC33" si="25">+N24/N23</f>
        <v>0.35561813934137682</v>
      </c>
      <c r="O33" s="10">
        <f t="shared" si="25"/>
        <v>0.34348864994026285</v>
      </c>
      <c r="P33" s="10">
        <f t="shared" si="25"/>
        <v>0.38397461324871079</v>
      </c>
      <c r="Q33" s="10">
        <f t="shared" si="25"/>
        <v>0.33712228852893811</v>
      </c>
      <c r="R33" s="10">
        <f t="shared" si="25"/>
        <v>0.3504984792159514</v>
      </c>
      <c r="S33" s="10">
        <f t="shared" si="25"/>
        <v>0.35487106539738122</v>
      </c>
      <c r="T33" s="10">
        <f t="shared" si="25"/>
        <v>0.33903781214824702</v>
      </c>
      <c r="U33" s="10">
        <f t="shared" si="25"/>
        <v>0.30218337469875184</v>
      </c>
      <c r="V33" s="10">
        <f t="shared" si="25"/>
        <v>0.31479316546762592</v>
      </c>
      <c r="W33" s="10">
        <f t="shared" si="25"/>
        <v>0.30786303107165502</v>
      </c>
      <c r="X33" s="10">
        <f t="shared" si="25"/>
        <v>0.42422009334315891</v>
      </c>
      <c r="Y33" s="10">
        <f t="shared" si="25"/>
        <v>0.20841487279843443</v>
      </c>
      <c r="Z33" s="10">
        <f t="shared" si="25"/>
        <v>0.27865052794231265</v>
      </c>
      <c r="AA33" s="10">
        <f t="shared" si="25"/>
        <v>0.21810049986845567</v>
      </c>
      <c r="AB33" s="10">
        <f t="shared" si="25"/>
        <v>0.21989700887476718</v>
      </c>
      <c r="AC33" s="10">
        <f t="shared" si="25"/>
        <v>0.22052384975804593</v>
      </c>
      <c r="AD33" s="10">
        <f t="shared" ref="AD33" si="26">+AD24/AD23</f>
        <v>0.2274603519443841</v>
      </c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</row>
    <row r="34" spans="2:61" x14ac:dyDescent="0.2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</row>
    <row r="35" spans="2:61" x14ac:dyDescent="0.2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</row>
    <row r="36" spans="2:61" x14ac:dyDescent="0.2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</row>
    <row r="37" spans="2:61" x14ac:dyDescent="0.2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</row>
    <row r="38" spans="2:61" x14ac:dyDescent="0.2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 spans="2:61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</row>
    <row r="40" spans="2:61" x14ac:dyDescent="0.2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</row>
    <row r="41" spans="2:61" x14ac:dyDescent="0.2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2:61" x14ac:dyDescent="0.2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 spans="2:61" x14ac:dyDescent="0.2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</row>
    <row r="44" spans="2:61" x14ac:dyDescent="0.2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</row>
    <row r="45" spans="2:61" x14ac:dyDescent="0.2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</row>
    <row r="46" spans="2:61" x14ac:dyDescent="0.2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</row>
    <row r="47" spans="2:61" x14ac:dyDescent="0.2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</row>
    <row r="48" spans="2:61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</row>
    <row r="49" spans="3:61" x14ac:dyDescent="0.2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</row>
    <row r="50" spans="3:61" x14ac:dyDescent="0.2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</row>
    <row r="51" spans="3:61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</row>
    <row r="52" spans="3:61" x14ac:dyDescent="0.2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</row>
    <row r="53" spans="3:61" x14ac:dyDescent="0.2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</row>
    <row r="54" spans="3:61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</row>
    <row r="55" spans="3:61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</row>
    <row r="56" spans="3:61" x14ac:dyDescent="0.2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</row>
    <row r="57" spans="3:61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</row>
    <row r="58" spans="3:61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</row>
    <row r="59" spans="3:61" x14ac:dyDescent="0.2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</row>
    <row r="60" spans="3:61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</row>
    <row r="61" spans="3:61" x14ac:dyDescent="0.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</row>
    <row r="62" spans="3:61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</row>
    <row r="63" spans="3:61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</row>
    <row r="64" spans="3:61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</row>
    <row r="65" spans="3:61" x14ac:dyDescent="0.2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</row>
    <row r="66" spans="3:61" x14ac:dyDescent="0.2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</row>
    <row r="67" spans="3:61" x14ac:dyDescent="0.2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</row>
    <row r="68" spans="3:61" x14ac:dyDescent="0.2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</row>
    <row r="69" spans="3:61" x14ac:dyDescent="0.2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</row>
    <row r="70" spans="3:61" x14ac:dyDescent="0.2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</row>
    <row r="71" spans="3:61" x14ac:dyDescent="0.2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</row>
    <row r="72" spans="3:61" x14ac:dyDescent="0.2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</row>
    <row r="73" spans="3:61" x14ac:dyDescent="0.2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</row>
    <row r="74" spans="3:61" x14ac:dyDescent="0.2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</row>
    <row r="75" spans="3:61" x14ac:dyDescent="0.2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</row>
    <row r="76" spans="3:61" x14ac:dyDescent="0.2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</row>
    <row r="77" spans="3:61" x14ac:dyDescent="0.2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</row>
    <row r="78" spans="3:61" x14ac:dyDescent="0.2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</row>
    <row r="79" spans="3:61" x14ac:dyDescent="0.2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</row>
    <row r="80" spans="3:61" x14ac:dyDescent="0.2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</row>
    <row r="81" spans="3:61" x14ac:dyDescent="0.2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</row>
    <row r="82" spans="3:61" x14ac:dyDescent="0.2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</row>
    <row r="83" spans="3:61" x14ac:dyDescent="0.2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</row>
    <row r="84" spans="3:61" x14ac:dyDescent="0.2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</row>
    <row r="85" spans="3:61" x14ac:dyDescent="0.2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</row>
    <row r="86" spans="3:61" x14ac:dyDescent="0.2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</row>
    <row r="87" spans="3:61" x14ac:dyDescent="0.2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</row>
    <row r="88" spans="3:61" x14ac:dyDescent="0.2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</row>
    <row r="89" spans="3:61" x14ac:dyDescent="0.2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</row>
    <row r="90" spans="3:61" x14ac:dyDescent="0.2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</row>
    <row r="91" spans="3:61" x14ac:dyDescent="0.2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</row>
    <row r="92" spans="3:61" x14ac:dyDescent="0.2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</row>
    <row r="93" spans="3:61" x14ac:dyDescent="0.2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</row>
    <row r="94" spans="3:61" x14ac:dyDescent="0.2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</row>
    <row r="95" spans="3:61" x14ac:dyDescent="0.2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</row>
    <row r="96" spans="3:61" x14ac:dyDescent="0.2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</row>
    <row r="97" spans="3:61" x14ac:dyDescent="0.2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</row>
    <row r="98" spans="3:61" x14ac:dyDescent="0.2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</row>
    <row r="99" spans="3:61" x14ac:dyDescent="0.2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</row>
    <row r="100" spans="3:61" x14ac:dyDescent="0.2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</row>
    <row r="101" spans="3:61" x14ac:dyDescent="0.2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</row>
    <row r="102" spans="3:61" x14ac:dyDescent="0.2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</row>
    <row r="103" spans="3:61" x14ac:dyDescent="0.2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</row>
    <row r="104" spans="3:61" x14ac:dyDescent="0.2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</row>
    <row r="105" spans="3:61" x14ac:dyDescent="0.2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</row>
    <row r="106" spans="3:61" x14ac:dyDescent="0.2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</row>
    <row r="107" spans="3:61" x14ac:dyDescent="0.2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</row>
    <row r="108" spans="3:61" x14ac:dyDescent="0.2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</row>
    <row r="109" spans="3:61" x14ac:dyDescent="0.2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</row>
    <row r="110" spans="3:61" x14ac:dyDescent="0.2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</row>
    <row r="111" spans="3:61" x14ac:dyDescent="0.2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</row>
    <row r="112" spans="3:61" x14ac:dyDescent="0.2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</row>
    <row r="113" spans="3:61" x14ac:dyDescent="0.2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</row>
    <row r="114" spans="3:61" x14ac:dyDescent="0.2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</row>
    <row r="115" spans="3:61" x14ac:dyDescent="0.2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</row>
    <row r="116" spans="3:61" x14ac:dyDescent="0.2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</row>
    <row r="117" spans="3:61" x14ac:dyDescent="0.2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</row>
    <row r="118" spans="3:61" x14ac:dyDescent="0.2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</row>
    <row r="119" spans="3:61" x14ac:dyDescent="0.2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</row>
    <row r="120" spans="3:61" x14ac:dyDescent="0.2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</row>
    <row r="121" spans="3:61" x14ac:dyDescent="0.2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</row>
    <row r="122" spans="3:61" x14ac:dyDescent="0.2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</row>
    <row r="123" spans="3:61" x14ac:dyDescent="0.2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</row>
    <row r="124" spans="3:61" x14ac:dyDescent="0.2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</row>
    <row r="125" spans="3:61" x14ac:dyDescent="0.2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</row>
    <row r="126" spans="3:61" x14ac:dyDescent="0.2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</row>
    <row r="127" spans="3:61" x14ac:dyDescent="0.2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</row>
    <row r="128" spans="3:61" x14ac:dyDescent="0.2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</row>
    <row r="129" spans="3:61" x14ac:dyDescent="0.2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</row>
    <row r="130" spans="3:61" x14ac:dyDescent="0.2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</row>
    <row r="131" spans="3:61" x14ac:dyDescent="0.2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</row>
    <row r="132" spans="3:61" x14ac:dyDescent="0.2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</row>
    <row r="133" spans="3:61" x14ac:dyDescent="0.2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</row>
    <row r="134" spans="3:61" x14ac:dyDescent="0.2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</row>
    <row r="135" spans="3:61" x14ac:dyDescent="0.2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</row>
    <row r="136" spans="3:61" x14ac:dyDescent="0.2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</row>
    <row r="137" spans="3:61" x14ac:dyDescent="0.2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</row>
    <row r="138" spans="3:61" x14ac:dyDescent="0.2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</row>
    <row r="139" spans="3:61" x14ac:dyDescent="0.2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</row>
    <row r="140" spans="3:61" x14ac:dyDescent="0.2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</row>
    <row r="141" spans="3:61" x14ac:dyDescent="0.2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</row>
    <row r="142" spans="3:61" x14ac:dyDescent="0.2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</row>
    <row r="143" spans="3:61" x14ac:dyDescent="0.2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</row>
    <row r="144" spans="3:61" x14ac:dyDescent="0.2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</row>
    <row r="145" spans="3:61" x14ac:dyDescent="0.2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</row>
    <row r="146" spans="3:61" x14ac:dyDescent="0.2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</row>
    <row r="147" spans="3:61" x14ac:dyDescent="0.2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</row>
    <row r="148" spans="3:61" x14ac:dyDescent="0.2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</row>
    <row r="149" spans="3:61" x14ac:dyDescent="0.2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</row>
    <row r="150" spans="3:61" x14ac:dyDescent="0.2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</row>
    <row r="151" spans="3:61" x14ac:dyDescent="0.2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</row>
    <row r="152" spans="3:61" x14ac:dyDescent="0.2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</row>
    <row r="153" spans="3:61" x14ac:dyDescent="0.2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</row>
    <row r="154" spans="3:61" x14ac:dyDescent="0.2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</row>
    <row r="155" spans="3:61" x14ac:dyDescent="0.2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</row>
    <row r="156" spans="3:61" x14ac:dyDescent="0.2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</row>
    <row r="157" spans="3:61" x14ac:dyDescent="0.2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</row>
    <row r="158" spans="3:61" x14ac:dyDescent="0.2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</row>
    <row r="159" spans="3:61" x14ac:dyDescent="0.2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</row>
    <row r="160" spans="3:61" x14ac:dyDescent="0.2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</row>
    <row r="161" spans="3:61" x14ac:dyDescent="0.2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</row>
    <row r="162" spans="3:61" x14ac:dyDescent="0.2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</row>
    <row r="163" spans="3:61" x14ac:dyDescent="0.2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</row>
    <row r="164" spans="3:61" x14ac:dyDescent="0.2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</row>
    <row r="165" spans="3:61" x14ac:dyDescent="0.2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</row>
    <row r="166" spans="3:61" x14ac:dyDescent="0.2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</row>
    <row r="167" spans="3:61" x14ac:dyDescent="0.2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</row>
    <row r="168" spans="3:61" x14ac:dyDescent="0.2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</row>
    <row r="169" spans="3:61" x14ac:dyDescent="0.2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</row>
    <row r="170" spans="3:61" x14ac:dyDescent="0.2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</row>
    <row r="171" spans="3:61" x14ac:dyDescent="0.2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</row>
    <row r="172" spans="3:61" x14ac:dyDescent="0.2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</row>
    <row r="173" spans="3:61" x14ac:dyDescent="0.2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</row>
    <row r="174" spans="3:61" x14ac:dyDescent="0.2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</row>
    <row r="175" spans="3:61" x14ac:dyDescent="0.2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</row>
    <row r="176" spans="3:61" x14ac:dyDescent="0.2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</row>
    <row r="177" spans="3:61" x14ac:dyDescent="0.2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</row>
    <row r="178" spans="3:61" x14ac:dyDescent="0.2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</row>
    <row r="179" spans="3:61" x14ac:dyDescent="0.2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</row>
    <row r="180" spans="3:61" x14ac:dyDescent="0.2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</row>
    <row r="181" spans="3:61" x14ac:dyDescent="0.2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</row>
    <row r="182" spans="3:61" x14ac:dyDescent="0.2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</row>
    <row r="183" spans="3:61" x14ac:dyDescent="0.2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</row>
    <row r="184" spans="3:61" x14ac:dyDescent="0.2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</row>
    <row r="185" spans="3:61" x14ac:dyDescent="0.2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</row>
    <row r="186" spans="3:61" x14ac:dyDescent="0.2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</row>
    <row r="187" spans="3:61" x14ac:dyDescent="0.2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</row>
    <row r="188" spans="3:61" x14ac:dyDescent="0.2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</row>
    <row r="189" spans="3:61" x14ac:dyDescent="0.2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</row>
    <row r="190" spans="3:61" x14ac:dyDescent="0.2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</row>
    <row r="191" spans="3:61" x14ac:dyDescent="0.2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</row>
    <row r="192" spans="3:61" x14ac:dyDescent="0.2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</row>
    <row r="193" spans="3:61" x14ac:dyDescent="0.2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</row>
    <row r="194" spans="3:61" x14ac:dyDescent="0.2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</row>
    <row r="195" spans="3:61" x14ac:dyDescent="0.2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</row>
    <row r="196" spans="3:61" x14ac:dyDescent="0.2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</row>
    <row r="197" spans="3:61" x14ac:dyDescent="0.2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</row>
    <row r="198" spans="3:61" x14ac:dyDescent="0.2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</row>
    <row r="199" spans="3:61" x14ac:dyDescent="0.2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</row>
    <row r="200" spans="3:61" x14ac:dyDescent="0.2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</row>
    <row r="201" spans="3:61" x14ac:dyDescent="0.2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</row>
    <row r="202" spans="3:61" x14ac:dyDescent="0.2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</row>
    <row r="203" spans="3:61" x14ac:dyDescent="0.2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</row>
    <row r="204" spans="3:61" x14ac:dyDescent="0.2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</row>
    <row r="205" spans="3:61" x14ac:dyDescent="0.2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</row>
    <row r="206" spans="3:61" x14ac:dyDescent="0.2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</row>
    <row r="207" spans="3:61" x14ac:dyDescent="0.2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</row>
    <row r="208" spans="3:61" x14ac:dyDescent="0.2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</row>
    <row r="209" spans="3:61" x14ac:dyDescent="0.2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</row>
    <row r="210" spans="3:61" x14ac:dyDescent="0.2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</row>
    <row r="211" spans="3:61" x14ac:dyDescent="0.2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</row>
    <row r="212" spans="3:61" x14ac:dyDescent="0.2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</row>
    <row r="213" spans="3:61" x14ac:dyDescent="0.2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</row>
    <row r="214" spans="3:61" x14ac:dyDescent="0.2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</row>
    <row r="215" spans="3:61" x14ac:dyDescent="0.2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</row>
    <row r="216" spans="3:61" x14ac:dyDescent="0.2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</row>
    <row r="217" spans="3:61" x14ac:dyDescent="0.2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</row>
    <row r="218" spans="3:61" x14ac:dyDescent="0.2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</row>
    <row r="219" spans="3:61" x14ac:dyDescent="0.2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</row>
    <row r="220" spans="3:61" x14ac:dyDescent="0.2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</row>
    <row r="221" spans="3:61" x14ac:dyDescent="0.2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</row>
    <row r="222" spans="3:61" x14ac:dyDescent="0.2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</row>
    <row r="223" spans="3:61" x14ac:dyDescent="0.2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</row>
    <row r="224" spans="3:61" x14ac:dyDescent="0.2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</row>
    <row r="225" spans="3:61" x14ac:dyDescent="0.2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</row>
    <row r="226" spans="3:61" x14ac:dyDescent="0.2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</row>
    <row r="227" spans="3:61" x14ac:dyDescent="0.2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</row>
    <row r="228" spans="3:61" x14ac:dyDescent="0.2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</row>
    <row r="229" spans="3:61" x14ac:dyDescent="0.2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</row>
    <row r="230" spans="3:61" x14ac:dyDescent="0.2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</row>
    <row r="231" spans="3:61" x14ac:dyDescent="0.2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</row>
    <row r="232" spans="3:61" x14ac:dyDescent="0.2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</row>
    <row r="233" spans="3:61" x14ac:dyDescent="0.2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</row>
    <row r="234" spans="3:61" x14ac:dyDescent="0.2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</row>
    <row r="235" spans="3:61" x14ac:dyDescent="0.2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</row>
    <row r="236" spans="3:61" x14ac:dyDescent="0.2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</row>
    <row r="237" spans="3:61" x14ac:dyDescent="0.2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</row>
    <row r="238" spans="3:61" x14ac:dyDescent="0.2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</row>
    <row r="239" spans="3:61" x14ac:dyDescent="0.2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</row>
    <row r="240" spans="3:61" x14ac:dyDescent="0.2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</row>
    <row r="241" spans="3:61" x14ac:dyDescent="0.2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</row>
    <row r="242" spans="3:61" x14ac:dyDescent="0.2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</row>
    <row r="243" spans="3:61" x14ac:dyDescent="0.2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</row>
    <row r="244" spans="3:61" x14ac:dyDescent="0.2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</row>
    <row r="245" spans="3:61" x14ac:dyDescent="0.2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</row>
    <row r="246" spans="3:61" x14ac:dyDescent="0.2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</row>
    <row r="247" spans="3:61" x14ac:dyDescent="0.2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</row>
    <row r="248" spans="3:61" x14ac:dyDescent="0.2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</row>
    <row r="249" spans="3:61" x14ac:dyDescent="0.2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</row>
    <row r="250" spans="3:61" x14ac:dyDescent="0.2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</row>
    <row r="251" spans="3:61" x14ac:dyDescent="0.2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</row>
    <row r="252" spans="3:61" x14ac:dyDescent="0.2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</row>
    <row r="253" spans="3:61" x14ac:dyDescent="0.2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</row>
    <row r="254" spans="3:61" x14ac:dyDescent="0.2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</row>
    <row r="255" spans="3:61" x14ac:dyDescent="0.2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</row>
    <row r="256" spans="3:61" x14ac:dyDescent="0.2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</row>
    <row r="257" spans="3:61" x14ac:dyDescent="0.2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</row>
    <row r="258" spans="3:61" x14ac:dyDescent="0.2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</row>
    <row r="259" spans="3:61" x14ac:dyDescent="0.2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</row>
    <row r="260" spans="3:61" x14ac:dyDescent="0.2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</row>
    <row r="261" spans="3:61" x14ac:dyDescent="0.2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</row>
    <row r="262" spans="3:61" x14ac:dyDescent="0.2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</row>
    <row r="263" spans="3:61" x14ac:dyDescent="0.2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</row>
    <row r="264" spans="3:61" x14ac:dyDescent="0.2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</row>
    <row r="265" spans="3:61" x14ac:dyDescent="0.2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</row>
    <row r="266" spans="3:61" x14ac:dyDescent="0.2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</row>
    <row r="267" spans="3:61" x14ac:dyDescent="0.2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</row>
    <row r="268" spans="3:61" x14ac:dyDescent="0.2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</row>
    <row r="269" spans="3:61" x14ac:dyDescent="0.2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</row>
    <row r="270" spans="3:61" x14ac:dyDescent="0.2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</row>
    <row r="271" spans="3:61" x14ac:dyDescent="0.2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</row>
    <row r="272" spans="3:61" x14ac:dyDescent="0.2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</row>
    <row r="273" spans="3:61" x14ac:dyDescent="0.2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</row>
    <row r="274" spans="3:61" x14ac:dyDescent="0.2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</row>
    <row r="275" spans="3:61" x14ac:dyDescent="0.2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</row>
    <row r="276" spans="3:61" x14ac:dyDescent="0.2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</row>
    <row r="277" spans="3:61" x14ac:dyDescent="0.2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</row>
    <row r="278" spans="3:61" x14ac:dyDescent="0.2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</row>
    <row r="279" spans="3:61" x14ac:dyDescent="0.2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</row>
    <row r="280" spans="3:61" x14ac:dyDescent="0.2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</row>
    <row r="281" spans="3:61" x14ac:dyDescent="0.2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</row>
    <row r="282" spans="3:61" x14ac:dyDescent="0.2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</row>
    <row r="283" spans="3:61" x14ac:dyDescent="0.2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</row>
    <row r="284" spans="3:61" x14ac:dyDescent="0.2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</row>
    <row r="285" spans="3:61" x14ac:dyDescent="0.2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</row>
    <row r="286" spans="3:61" x14ac:dyDescent="0.2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</row>
    <row r="287" spans="3:61" x14ac:dyDescent="0.2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</row>
    <row r="288" spans="3:61" x14ac:dyDescent="0.2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</row>
    <row r="289" spans="3:61" x14ac:dyDescent="0.2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</row>
    <row r="290" spans="3:61" x14ac:dyDescent="0.2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</row>
    <row r="291" spans="3:61" x14ac:dyDescent="0.2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</row>
    <row r="292" spans="3:61" x14ac:dyDescent="0.2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</row>
    <row r="293" spans="3:61" x14ac:dyDescent="0.2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</row>
    <row r="294" spans="3:61" x14ac:dyDescent="0.2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</row>
    <row r="295" spans="3:61" x14ac:dyDescent="0.2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</row>
    <row r="296" spans="3:61" x14ac:dyDescent="0.2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</row>
    <row r="297" spans="3:61" x14ac:dyDescent="0.2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</row>
    <row r="298" spans="3:61" x14ac:dyDescent="0.2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</row>
    <row r="299" spans="3:61" x14ac:dyDescent="0.2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</row>
    <row r="300" spans="3:61" x14ac:dyDescent="0.2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</row>
    <row r="301" spans="3:61" x14ac:dyDescent="0.2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</row>
    <row r="302" spans="3:61" x14ac:dyDescent="0.2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</row>
    <row r="303" spans="3:61" x14ac:dyDescent="0.2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</row>
    <row r="304" spans="3:61" x14ac:dyDescent="0.2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</row>
    <row r="305" spans="3:61" x14ac:dyDescent="0.2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</row>
    <row r="306" spans="3:61" x14ac:dyDescent="0.2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</row>
    <row r="307" spans="3:61" x14ac:dyDescent="0.2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</row>
    <row r="308" spans="3:61" x14ac:dyDescent="0.2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</row>
    <row r="309" spans="3:61" x14ac:dyDescent="0.2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</row>
    <row r="310" spans="3:61" x14ac:dyDescent="0.2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</row>
    <row r="311" spans="3:61" x14ac:dyDescent="0.2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</row>
    <row r="312" spans="3:61" x14ac:dyDescent="0.2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</row>
    <row r="313" spans="3:61" x14ac:dyDescent="0.2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</row>
    <row r="314" spans="3:61" x14ac:dyDescent="0.2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</row>
    <row r="315" spans="3:61" x14ac:dyDescent="0.2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</row>
    <row r="316" spans="3:61" x14ac:dyDescent="0.2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</row>
    <row r="317" spans="3:61" x14ac:dyDescent="0.2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</row>
    <row r="318" spans="3:61" x14ac:dyDescent="0.2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</row>
    <row r="319" spans="3:61" x14ac:dyDescent="0.2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</row>
    <row r="320" spans="3:61" x14ac:dyDescent="0.2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</row>
    <row r="321" spans="3:61" x14ac:dyDescent="0.2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</row>
    <row r="322" spans="3:61" x14ac:dyDescent="0.2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</row>
    <row r="323" spans="3:61" x14ac:dyDescent="0.2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</row>
    <row r="324" spans="3:61" x14ac:dyDescent="0.2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</row>
    <row r="325" spans="3:61" x14ac:dyDescent="0.2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</row>
    <row r="326" spans="3:61" x14ac:dyDescent="0.2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</row>
    <row r="327" spans="3:61" x14ac:dyDescent="0.2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</row>
    <row r="328" spans="3:61" x14ac:dyDescent="0.2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</row>
    <row r="329" spans="3:61" x14ac:dyDescent="0.2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</row>
    <row r="330" spans="3:61" x14ac:dyDescent="0.2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</row>
    <row r="331" spans="3:61" x14ac:dyDescent="0.2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</row>
    <row r="332" spans="3:61" x14ac:dyDescent="0.2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</row>
    <row r="333" spans="3:61" x14ac:dyDescent="0.2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</row>
    <row r="334" spans="3:61" x14ac:dyDescent="0.2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</row>
    <row r="335" spans="3:61" x14ac:dyDescent="0.2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</row>
    <row r="336" spans="3:61" x14ac:dyDescent="0.2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</row>
    <row r="337" spans="3:61" x14ac:dyDescent="0.2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</row>
    <row r="338" spans="3:61" x14ac:dyDescent="0.2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</row>
    <row r="339" spans="3:61" x14ac:dyDescent="0.2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</row>
    <row r="340" spans="3:61" x14ac:dyDescent="0.2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</row>
    <row r="341" spans="3:61" x14ac:dyDescent="0.2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</row>
    <row r="342" spans="3:61" x14ac:dyDescent="0.2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</row>
    <row r="343" spans="3:61" x14ac:dyDescent="0.2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</row>
    <row r="344" spans="3:61" x14ac:dyDescent="0.2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</row>
    <row r="345" spans="3:61" x14ac:dyDescent="0.2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</row>
    <row r="346" spans="3:61" x14ac:dyDescent="0.2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</row>
    <row r="347" spans="3:61" x14ac:dyDescent="0.2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</row>
    <row r="348" spans="3:61" x14ac:dyDescent="0.2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</row>
    <row r="349" spans="3:61" x14ac:dyDescent="0.2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</row>
    <row r="350" spans="3:61" x14ac:dyDescent="0.2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</row>
    <row r="351" spans="3:61" x14ac:dyDescent="0.2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</row>
    <row r="352" spans="3:61" x14ac:dyDescent="0.2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</row>
    <row r="353" spans="3:61" x14ac:dyDescent="0.2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</row>
    <row r="354" spans="3:61" x14ac:dyDescent="0.2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</row>
    <row r="355" spans="3:61" x14ac:dyDescent="0.2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</row>
    <row r="356" spans="3:61" x14ac:dyDescent="0.2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</row>
    <row r="357" spans="3:61" x14ac:dyDescent="0.2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</row>
    <row r="358" spans="3:61" x14ac:dyDescent="0.2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</row>
    <row r="359" spans="3:61" x14ac:dyDescent="0.2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</row>
    <row r="360" spans="3:61" x14ac:dyDescent="0.2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</row>
    <row r="361" spans="3:61" x14ac:dyDescent="0.2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</row>
    <row r="362" spans="3:61" x14ac:dyDescent="0.2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</row>
    <row r="363" spans="3:61" x14ac:dyDescent="0.2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</row>
    <row r="364" spans="3:61" x14ac:dyDescent="0.2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</row>
    <row r="365" spans="3:61" x14ac:dyDescent="0.2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</row>
    <row r="366" spans="3:61" x14ac:dyDescent="0.2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</row>
    <row r="367" spans="3:61" x14ac:dyDescent="0.2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</row>
    <row r="368" spans="3:61" x14ac:dyDescent="0.2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</row>
    <row r="369" spans="3:61" x14ac:dyDescent="0.2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</row>
    <row r="370" spans="3:61" x14ac:dyDescent="0.2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</row>
    <row r="371" spans="3:61" x14ac:dyDescent="0.2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</row>
    <row r="372" spans="3:61" x14ac:dyDescent="0.2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</row>
    <row r="373" spans="3:61" x14ac:dyDescent="0.2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</row>
    <row r="374" spans="3:61" x14ac:dyDescent="0.2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</row>
    <row r="375" spans="3:61" x14ac:dyDescent="0.2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</row>
    <row r="376" spans="3:61" x14ac:dyDescent="0.2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</row>
    <row r="377" spans="3:61" x14ac:dyDescent="0.2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</row>
    <row r="378" spans="3:61" x14ac:dyDescent="0.2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</row>
    <row r="379" spans="3:61" x14ac:dyDescent="0.2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</row>
    <row r="380" spans="3:61" x14ac:dyDescent="0.2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</row>
    <row r="381" spans="3:61" x14ac:dyDescent="0.2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</row>
    <row r="382" spans="3:61" x14ac:dyDescent="0.2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</row>
    <row r="383" spans="3:61" x14ac:dyDescent="0.2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</row>
    <row r="384" spans="3:61" x14ac:dyDescent="0.2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</row>
    <row r="385" spans="3:61" x14ac:dyDescent="0.2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</row>
    <row r="386" spans="3:61" x14ac:dyDescent="0.2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</row>
    <row r="387" spans="3:61" x14ac:dyDescent="0.2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</row>
    <row r="388" spans="3:61" x14ac:dyDescent="0.2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</row>
    <row r="389" spans="3:61" x14ac:dyDescent="0.2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</row>
    <row r="390" spans="3:61" x14ac:dyDescent="0.2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</row>
    <row r="391" spans="3:61" x14ac:dyDescent="0.2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</row>
    <row r="392" spans="3:61" x14ac:dyDescent="0.2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</row>
    <row r="393" spans="3:61" x14ac:dyDescent="0.2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</row>
    <row r="394" spans="3:61" x14ac:dyDescent="0.2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</row>
    <row r="395" spans="3:61" x14ac:dyDescent="0.2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</row>
    <row r="396" spans="3:61" x14ac:dyDescent="0.2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</row>
    <row r="397" spans="3:61" x14ac:dyDescent="0.2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</row>
    <row r="398" spans="3:61" x14ac:dyDescent="0.2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</row>
    <row r="399" spans="3:61" x14ac:dyDescent="0.2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</row>
    <row r="400" spans="3:61" x14ac:dyDescent="0.2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</row>
    <row r="401" spans="3:61" x14ac:dyDescent="0.2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</row>
    <row r="402" spans="3:61" x14ac:dyDescent="0.2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</row>
    <row r="403" spans="3:61" x14ac:dyDescent="0.2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</row>
  </sheetData>
  <hyperlinks>
    <hyperlink ref="A1" location="Main!A1" display="Main" xr:uid="{9CAB7D61-796A-470A-B498-5B9245FBEE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2024-12-06T09:53:28Z</dcterms:created>
  <dcterms:modified xsi:type="dcterms:W3CDTF">2025-09-02T12:31:16Z</dcterms:modified>
</cp:coreProperties>
</file>