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CF60DC1-EA6E-4A8E-BC89-40E29508F795}" xr6:coauthVersionLast="47" xr6:coauthVersionMax="47" xr10:uidLastSave="{00000000-0000-0000-0000-000000000000}"/>
  <bookViews>
    <workbookView xWindow="-120" yWindow="-120" windowWidth="38640" windowHeight="21060" activeTab="1" xr2:uid="{14C385F1-0351-4B4A-9538-DA76523A35A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5" i="1"/>
  <c r="F49" i="2"/>
  <c r="E49" i="2"/>
  <c r="D49" i="2"/>
  <c r="F47" i="2"/>
  <c r="E45" i="2"/>
  <c r="E47" i="2" s="1"/>
  <c r="D45" i="2"/>
  <c r="D47" i="2" s="1"/>
  <c r="F45" i="2"/>
  <c r="D43" i="2"/>
  <c r="E43" i="2"/>
  <c r="F43" i="2"/>
  <c r="F39" i="2"/>
  <c r="E39" i="2"/>
  <c r="D39" i="2"/>
  <c r="E36" i="2"/>
  <c r="D36" i="2"/>
  <c r="F36" i="2"/>
  <c r="D34" i="2"/>
  <c r="E34" i="2"/>
  <c r="F34" i="2"/>
  <c r="D22" i="2"/>
  <c r="E22" i="2"/>
  <c r="D21" i="2"/>
  <c r="E21" i="2"/>
  <c r="F22" i="2"/>
  <c r="F21" i="2"/>
  <c r="D20" i="2"/>
  <c r="E20" i="2"/>
  <c r="F20" i="2"/>
  <c r="E19" i="2"/>
  <c r="D19" i="2"/>
  <c r="F19" i="2"/>
  <c r="E16" i="2"/>
  <c r="D16" i="2"/>
  <c r="F16" i="2"/>
  <c r="E13" i="2"/>
  <c r="D13" i="2"/>
  <c r="F13" i="2"/>
  <c r="E10" i="2"/>
  <c r="D10" i="2"/>
  <c r="C10" i="2"/>
  <c r="F10" i="2"/>
  <c r="E26" i="2"/>
  <c r="F26" i="2"/>
  <c r="F25" i="2"/>
  <c r="E25" i="2"/>
  <c r="E24" i="2"/>
  <c r="F24" i="2"/>
  <c r="D27" i="2"/>
  <c r="C27" i="2"/>
  <c r="E6" i="2"/>
  <c r="F6" i="2"/>
  <c r="I4" i="1"/>
  <c r="I3" i="1"/>
  <c r="E27" i="2" l="1"/>
  <c r="F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B27" authorId="0" shapeId="0" xr:uid="{D99E160E-C119-42C9-96E8-87AE739BC5DC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In Thousands</t>
        </r>
      </text>
    </comment>
  </commentList>
</comments>
</file>

<file path=xl/sharedStrings.xml><?xml version="1.0" encoding="utf-8"?>
<sst xmlns="http://schemas.openxmlformats.org/spreadsheetml/2006/main" count="50" uniqueCount="48">
  <si>
    <t>Ford Motors</t>
  </si>
  <si>
    <t>numbers in mio USD</t>
  </si>
  <si>
    <t>Price</t>
  </si>
  <si>
    <t>Shares</t>
  </si>
  <si>
    <t>MC</t>
  </si>
  <si>
    <t>Cash</t>
  </si>
  <si>
    <t>Debt</t>
  </si>
  <si>
    <t>EV</t>
  </si>
  <si>
    <t>Q424</t>
  </si>
  <si>
    <t>Main</t>
  </si>
  <si>
    <t>FY21</t>
  </si>
  <si>
    <t>FY22</t>
  </si>
  <si>
    <t>FY23</t>
  </si>
  <si>
    <t>FY24</t>
  </si>
  <si>
    <t xml:space="preserve">Ford </t>
  </si>
  <si>
    <t>Ford-Lincoln</t>
  </si>
  <si>
    <t>Lincoln</t>
  </si>
  <si>
    <t>Total Dealerships</t>
  </si>
  <si>
    <t>US Volume</t>
  </si>
  <si>
    <t>US Sales</t>
  </si>
  <si>
    <t>China Volume</t>
  </si>
  <si>
    <t>China Sales</t>
  </si>
  <si>
    <t>China Market Share</t>
  </si>
  <si>
    <t>US Market Share</t>
  </si>
  <si>
    <t>Canada Volume</t>
  </si>
  <si>
    <t>Canda Sales</t>
  </si>
  <si>
    <t>Canda Market Shares</t>
  </si>
  <si>
    <t>Other Volume</t>
  </si>
  <si>
    <t>Other Sales</t>
  </si>
  <si>
    <t>Other Market Share</t>
  </si>
  <si>
    <t>Electric Vehicles</t>
  </si>
  <si>
    <t>Hybrid Vehicles</t>
  </si>
  <si>
    <t>Internal Combustion Vehicles</t>
  </si>
  <si>
    <t>Total Vehicles</t>
  </si>
  <si>
    <t>Germany Volume</t>
  </si>
  <si>
    <t>Germany Sales</t>
  </si>
  <si>
    <t>Germany Market Share</t>
  </si>
  <si>
    <t>CEO: James D. Farley</t>
  </si>
  <si>
    <t>Segments</t>
  </si>
  <si>
    <t>Ford Blue</t>
  </si>
  <si>
    <t>Ford e</t>
  </si>
  <si>
    <t>Ford Pro</t>
  </si>
  <si>
    <t>Ford Blue Revenue</t>
  </si>
  <si>
    <t>Ford E Revenue</t>
  </si>
  <si>
    <t>Ford Pro Revenue</t>
  </si>
  <si>
    <t>Ford Credit Revenue</t>
  </si>
  <si>
    <t>Ford Revenue</t>
  </si>
  <si>
    <t>Ford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</si>
</sst>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6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7" fillId="0" borderId="0" xfId="2" applyFont="1"/>
    <xf numFmtId="165" fontId="1" fillId="0" borderId="0" xfId="0" applyNumberFormat="1" applyFont="1"/>
    <xf numFmtId="9" fontId="1" fillId="0" borderId="0" xfId="1" applyFont="1"/>
    <xf numFmtId="166" fontId="1" fillId="0" borderId="0" xfId="0" applyNumberFormat="1" applyFont="1"/>
    <xf numFmtId="166" fontId="6" fillId="0" borderId="0" xfId="0" applyNumberFormat="1" applyFont="1"/>
    <xf numFmtId="164" fontId="6" fillId="0" borderId="0" xfId="0" applyNumberFormat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8A6D2-9B05-448B-8CA1-4C8A95587516}">
  <dimension ref="A1:J11"/>
  <sheetViews>
    <sheetView zoomScale="200" zoomScaleNormal="200" workbookViewId="0">
      <selection activeCell="A2" sqref="A2"/>
    </sheetView>
  </sheetViews>
  <sheetFormatPr defaultRowHeight="12.75" x14ac:dyDescent="0.2"/>
  <cols>
    <col min="1" max="1" width="3.710937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2</v>
      </c>
      <c r="I2" s="2">
        <v>10.039999999999999</v>
      </c>
    </row>
    <row r="3" spans="1:10" x14ac:dyDescent="0.2">
      <c r="H3" s="2" t="s">
        <v>3</v>
      </c>
      <c r="I3" s="3">
        <f>3904.327951+70.852076</f>
        <v>3975.1800270000003</v>
      </c>
      <c r="J3" s="4" t="s">
        <v>8</v>
      </c>
    </row>
    <row r="4" spans="1:10" x14ac:dyDescent="0.2">
      <c r="H4" s="2" t="s">
        <v>4</v>
      </c>
      <c r="I4" s="3">
        <f>+I2*I3</f>
        <v>39910.807471079999</v>
      </c>
    </row>
    <row r="5" spans="1:10" x14ac:dyDescent="0.2">
      <c r="H5" s="2" t="s">
        <v>5</v>
      </c>
      <c r="I5" s="3">
        <f>22935+15413</f>
        <v>38348</v>
      </c>
      <c r="J5" s="4" t="s">
        <v>8</v>
      </c>
    </row>
    <row r="6" spans="1:10" x14ac:dyDescent="0.2">
      <c r="H6" s="2" t="s">
        <v>6</v>
      </c>
      <c r="I6" s="3">
        <f>84675+18898+53193+1756</f>
        <v>158522</v>
      </c>
      <c r="J6" s="4" t="s">
        <v>8</v>
      </c>
    </row>
    <row r="7" spans="1:10" x14ac:dyDescent="0.2">
      <c r="B7" s="2" t="s">
        <v>38</v>
      </c>
      <c r="H7" s="2" t="s">
        <v>7</v>
      </c>
      <c r="I7" s="3">
        <f>+I4-I5+I6</f>
        <v>160084.80747107998</v>
      </c>
    </row>
    <row r="8" spans="1:10" x14ac:dyDescent="0.2">
      <c r="B8" s="2" t="s">
        <v>39</v>
      </c>
    </row>
    <row r="9" spans="1:10" x14ac:dyDescent="0.2">
      <c r="B9" s="2" t="s">
        <v>40</v>
      </c>
      <c r="H9" s="2" t="s">
        <v>37</v>
      </c>
    </row>
    <row r="10" spans="1:10" x14ac:dyDescent="0.2">
      <c r="B10" s="2" t="s">
        <v>41</v>
      </c>
    </row>
    <row r="11" spans="1:10" x14ac:dyDescent="0.2">
      <c r="B11" s="2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D371E-C7F8-40D2-8FBB-67ACD3BEC0E9}">
  <dimension ref="A1:BV376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0" sqref="B10"/>
    </sheetView>
  </sheetViews>
  <sheetFormatPr defaultRowHeight="12.75" x14ac:dyDescent="0.2"/>
  <cols>
    <col min="1" max="1" width="5.42578125" style="2" bestFit="1" customWidth="1"/>
    <col min="2" max="2" width="26.140625" style="2" customWidth="1"/>
    <col min="3" max="16384" width="9.140625" style="2"/>
  </cols>
  <sheetData>
    <row r="1" spans="1:74" x14ac:dyDescent="0.2">
      <c r="A1" s="5" t="s">
        <v>9</v>
      </c>
    </row>
    <row r="2" spans="1:74" x14ac:dyDescent="0.2">
      <c r="C2" s="4" t="s">
        <v>10</v>
      </c>
      <c r="D2" s="4" t="s">
        <v>11</v>
      </c>
      <c r="E2" s="4" t="s">
        <v>12</v>
      </c>
      <c r="F2" s="4" t="s">
        <v>13</v>
      </c>
    </row>
    <row r="3" spans="1:74" x14ac:dyDescent="0.2">
      <c r="B3" s="2" t="s">
        <v>14</v>
      </c>
      <c r="C3" s="3"/>
      <c r="D3" s="3"/>
      <c r="E3" s="3">
        <v>8212</v>
      </c>
      <c r="F3" s="3">
        <v>8639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</row>
    <row r="4" spans="1:74" x14ac:dyDescent="0.2">
      <c r="B4" s="2" t="s">
        <v>15</v>
      </c>
      <c r="C4" s="3"/>
      <c r="D4" s="3"/>
      <c r="E4" s="3">
        <v>451</v>
      </c>
      <c r="F4" s="3">
        <v>503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</row>
    <row r="5" spans="1:74" x14ac:dyDescent="0.2">
      <c r="B5" s="2" t="s">
        <v>16</v>
      </c>
      <c r="C5" s="3"/>
      <c r="D5" s="3"/>
      <c r="E5" s="3">
        <v>343</v>
      </c>
      <c r="F5" s="3">
        <v>385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</row>
    <row r="6" spans="1:74" x14ac:dyDescent="0.2">
      <c r="B6" s="2" t="s">
        <v>17</v>
      </c>
      <c r="C6" s="3"/>
      <c r="D6" s="3"/>
      <c r="E6" s="3">
        <f>+SUM(E3:E5)</f>
        <v>9006</v>
      </c>
      <c r="F6" s="3">
        <f>+SUM(F3:F5)</f>
        <v>9527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</row>
    <row r="7" spans="1:74" x14ac:dyDescent="0.2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</row>
    <row r="8" spans="1:74" x14ac:dyDescent="0.2">
      <c r="B8" s="2" t="s">
        <v>18</v>
      </c>
      <c r="C8" s="6"/>
      <c r="D8" s="6">
        <v>14.2</v>
      </c>
      <c r="E8" s="6">
        <v>16.100000000000001</v>
      </c>
      <c r="F8" s="6">
        <v>16.399999999999999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</row>
    <row r="9" spans="1:74" x14ac:dyDescent="0.2">
      <c r="B9" s="2" t="s">
        <v>19</v>
      </c>
      <c r="C9" s="6"/>
      <c r="D9" s="6">
        <v>1.9</v>
      </c>
      <c r="E9" s="6">
        <v>2</v>
      </c>
      <c r="F9" s="6">
        <v>2.1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</row>
    <row r="10" spans="1:74" x14ac:dyDescent="0.2">
      <c r="B10" s="2" t="s">
        <v>23</v>
      </c>
      <c r="C10" s="7" t="e">
        <f t="shared" ref="C10:E10" si="0">+C9/C8</f>
        <v>#DIV/0!</v>
      </c>
      <c r="D10" s="7">
        <f t="shared" si="0"/>
        <v>0.13380281690140844</v>
      </c>
      <c r="E10" s="7">
        <f t="shared" si="0"/>
        <v>0.12422360248447203</v>
      </c>
      <c r="F10" s="7">
        <f>+F9/F8</f>
        <v>0.12804878048780488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</row>
    <row r="11" spans="1:74" x14ac:dyDescent="0.2">
      <c r="B11" s="2" t="s">
        <v>20</v>
      </c>
      <c r="C11" s="6"/>
      <c r="D11" s="6">
        <v>23.9</v>
      </c>
      <c r="E11" s="6">
        <v>25.1</v>
      </c>
      <c r="F11" s="6">
        <v>27.1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</row>
    <row r="12" spans="1:74" x14ac:dyDescent="0.2">
      <c r="B12" s="2" t="s">
        <v>21</v>
      </c>
      <c r="C12" s="6"/>
      <c r="D12" s="6">
        <v>0.5</v>
      </c>
      <c r="E12" s="6">
        <v>0.5</v>
      </c>
      <c r="F12" s="6">
        <v>0.4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</row>
    <row r="13" spans="1:74" x14ac:dyDescent="0.2">
      <c r="B13" s="2" t="s">
        <v>22</v>
      </c>
      <c r="C13" s="6"/>
      <c r="D13" s="7">
        <f t="shared" ref="D13:E13" si="1">+D12/D11</f>
        <v>2.0920502092050212E-2</v>
      </c>
      <c r="E13" s="7">
        <f t="shared" si="1"/>
        <v>1.9920318725099601E-2</v>
      </c>
      <c r="F13" s="7">
        <f>+F12/F11</f>
        <v>1.4760147601476014E-2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</row>
    <row r="14" spans="1:74" x14ac:dyDescent="0.2">
      <c r="B14" s="2" t="s">
        <v>24</v>
      </c>
      <c r="C14" s="6"/>
      <c r="D14" s="6">
        <v>1.6</v>
      </c>
      <c r="E14" s="6">
        <v>1.8</v>
      </c>
      <c r="F14" s="6">
        <v>1.9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</row>
    <row r="15" spans="1:74" x14ac:dyDescent="0.2">
      <c r="B15" s="2" t="s">
        <v>25</v>
      </c>
      <c r="C15" s="6"/>
      <c r="D15" s="6">
        <v>0.2</v>
      </c>
      <c r="E15" s="6">
        <v>0.2</v>
      </c>
      <c r="F15" s="6">
        <v>0.3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</row>
    <row r="16" spans="1:74" x14ac:dyDescent="0.2">
      <c r="B16" s="2" t="s">
        <v>26</v>
      </c>
      <c r="C16" s="6"/>
      <c r="D16" s="7">
        <f t="shared" ref="D16:E16" si="2">+D15/D14</f>
        <v>0.125</v>
      </c>
      <c r="E16" s="7">
        <f t="shared" si="2"/>
        <v>0.11111111111111112</v>
      </c>
      <c r="F16" s="7">
        <f>+F15/F14</f>
        <v>0.15789473684210525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</row>
    <row r="17" spans="2:74" x14ac:dyDescent="0.2">
      <c r="B17" s="2" t="s">
        <v>34</v>
      </c>
      <c r="C17" s="6"/>
      <c r="D17" s="6">
        <v>3</v>
      </c>
      <c r="E17" s="6">
        <v>3.2</v>
      </c>
      <c r="F17" s="6">
        <v>3.2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</row>
    <row r="18" spans="2:74" x14ac:dyDescent="0.2">
      <c r="B18" s="2" t="s">
        <v>35</v>
      </c>
      <c r="C18" s="6"/>
      <c r="D18" s="6">
        <v>0.2</v>
      </c>
      <c r="E18" s="6">
        <v>0.2</v>
      </c>
      <c r="F18" s="6">
        <v>0.2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</row>
    <row r="19" spans="2:74" x14ac:dyDescent="0.2">
      <c r="B19" s="2" t="s">
        <v>36</v>
      </c>
      <c r="C19" s="6"/>
      <c r="D19" s="7">
        <f t="shared" ref="D19:E19" si="3">+D18/D17</f>
        <v>6.6666666666666666E-2</v>
      </c>
      <c r="E19" s="7">
        <f t="shared" si="3"/>
        <v>6.25E-2</v>
      </c>
      <c r="F19" s="7">
        <f>+F18/F17</f>
        <v>6.25E-2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</row>
    <row r="20" spans="2:74" x14ac:dyDescent="0.2">
      <c r="B20" s="2" t="s">
        <v>27</v>
      </c>
      <c r="C20" s="6"/>
      <c r="D20" s="6">
        <f>1.9+0.8+1.5+1.1+2</f>
        <v>7.3000000000000007</v>
      </c>
      <c r="E20" s="6">
        <f>2.3+1.3+1.8+1.2+2.3</f>
        <v>8.8999999999999986</v>
      </c>
      <c r="F20" s="6">
        <f>2.4+1.3+1.8+1.2+2.2</f>
        <v>8.9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</row>
    <row r="21" spans="2:74" x14ac:dyDescent="0.2">
      <c r="B21" s="2" t="s">
        <v>28</v>
      </c>
      <c r="C21" s="6"/>
      <c r="D21" s="6">
        <f>0.2+0.1+0.1+0.1+0.1</f>
        <v>0.6</v>
      </c>
      <c r="E21" s="6">
        <f>0.2+0.1+0.1+0.1+0.1</f>
        <v>0.6</v>
      </c>
      <c r="F21" s="6">
        <f>0.2+0.1+0.1+0.1+0.1</f>
        <v>0.6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</row>
    <row r="22" spans="2:74" x14ac:dyDescent="0.2">
      <c r="B22" s="2" t="s">
        <v>29</v>
      </c>
      <c r="C22" s="6"/>
      <c r="D22" s="7">
        <f>+D21/D20</f>
        <v>8.2191780821917804E-2</v>
      </c>
      <c r="E22" s="7">
        <f>+E21/E20</f>
        <v>6.7415730337078664E-2</v>
      </c>
      <c r="F22" s="7">
        <f>+F21/F20</f>
        <v>6.741573033707865E-2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</row>
    <row r="23" spans="2:74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</row>
    <row r="24" spans="2:74" x14ac:dyDescent="0.2">
      <c r="B24" s="2" t="s">
        <v>30</v>
      </c>
      <c r="C24" s="8"/>
      <c r="D24" s="8"/>
      <c r="E24" s="8">
        <f>72.608+99.928</f>
        <v>172.536</v>
      </c>
      <c r="F24" s="8">
        <f>68.99+97.865</f>
        <v>166.85499999999999</v>
      </c>
      <c r="G24" s="8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</row>
    <row r="25" spans="2:74" x14ac:dyDescent="0.2">
      <c r="B25" s="2" t="s">
        <v>31</v>
      </c>
      <c r="C25" s="8"/>
      <c r="D25" s="8"/>
      <c r="E25" s="8">
        <f>133.743+146.249</f>
        <v>279.99199999999996</v>
      </c>
      <c r="F25" s="8">
        <f>187.426+215.735</f>
        <v>403.161</v>
      </c>
      <c r="G25" s="8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</row>
    <row r="26" spans="2:74" x14ac:dyDescent="0.2">
      <c r="B26" s="2" t="s">
        <v>32</v>
      </c>
      <c r="C26" s="8"/>
      <c r="D26" s="8"/>
      <c r="E26" s="8">
        <f>1789.561+1850.448</f>
        <v>3640.009</v>
      </c>
      <c r="F26" s="8">
        <f>1793.541+1914.862</f>
        <v>3708.4030000000002</v>
      </c>
      <c r="G26" s="8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</row>
    <row r="27" spans="2:74" x14ac:dyDescent="0.2">
      <c r="B27" s="1" t="s">
        <v>33</v>
      </c>
      <c r="C27" s="9">
        <f t="shared" ref="C27:E27" si="4">+SUM(C24:C26)</f>
        <v>0</v>
      </c>
      <c r="D27" s="9">
        <f t="shared" si="4"/>
        <v>0</v>
      </c>
      <c r="E27" s="9">
        <f t="shared" si="4"/>
        <v>4092.5369999999998</v>
      </c>
      <c r="F27" s="9">
        <f>+SUM(F24:F26)</f>
        <v>4278.4189999999999</v>
      </c>
      <c r="G27" s="8"/>
      <c r="H27" s="10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</row>
    <row r="28" spans="2:74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</row>
    <row r="29" spans="2:74" x14ac:dyDescent="0.2">
      <c r="B29" s="2" t="s">
        <v>42</v>
      </c>
      <c r="C29" s="3"/>
      <c r="D29" s="3"/>
      <c r="E29" s="3">
        <v>101934</v>
      </c>
      <c r="F29" s="3">
        <v>101935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</row>
    <row r="30" spans="2:74" x14ac:dyDescent="0.2">
      <c r="B30" s="2" t="s">
        <v>43</v>
      </c>
      <c r="C30" s="3"/>
      <c r="D30" s="3"/>
      <c r="E30" s="3">
        <v>5897</v>
      </c>
      <c r="F30" s="3">
        <v>3852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</row>
    <row r="31" spans="2:74" x14ac:dyDescent="0.2">
      <c r="B31" s="2" t="s">
        <v>44</v>
      </c>
      <c r="C31" s="3"/>
      <c r="D31" s="3"/>
      <c r="E31" s="3">
        <v>58058</v>
      </c>
      <c r="F31" s="3">
        <v>66906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</row>
    <row r="32" spans="2:74" x14ac:dyDescent="0.2">
      <c r="B32" s="2" t="s">
        <v>46</v>
      </c>
      <c r="C32" s="3"/>
      <c r="D32" s="3">
        <v>149079</v>
      </c>
      <c r="E32" s="3">
        <v>165901</v>
      </c>
      <c r="F32" s="3">
        <v>172706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</row>
    <row r="33" spans="2:74" x14ac:dyDescent="0.2">
      <c r="B33" s="2" t="s">
        <v>45</v>
      </c>
      <c r="C33" s="3"/>
      <c r="D33" s="3">
        <v>8978</v>
      </c>
      <c r="E33" s="3">
        <v>10290</v>
      </c>
      <c r="F33" s="3">
        <v>12286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</row>
    <row r="34" spans="2:74" x14ac:dyDescent="0.2">
      <c r="C34" s="3"/>
      <c r="D34" s="10">
        <f>+D32+D33</f>
        <v>158057</v>
      </c>
      <c r="E34" s="10">
        <f>+E32+E33</f>
        <v>176191</v>
      </c>
      <c r="F34" s="10">
        <f>+F32+F33</f>
        <v>184992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</row>
    <row r="35" spans="2:74" x14ac:dyDescent="0.2">
      <c r="C35" s="3"/>
      <c r="D35" s="3">
        <v>134397</v>
      </c>
      <c r="E35" s="3">
        <v>150550</v>
      </c>
      <c r="F35" s="3">
        <v>158434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</row>
    <row r="36" spans="2:74" x14ac:dyDescent="0.2">
      <c r="C36" s="3"/>
      <c r="D36" s="3">
        <f t="shared" ref="D36:E36" si="5">+D34-D35</f>
        <v>23660</v>
      </c>
      <c r="E36" s="3">
        <f t="shared" si="5"/>
        <v>25641</v>
      </c>
      <c r="F36" s="3">
        <f>+F34-F35</f>
        <v>26558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</row>
    <row r="37" spans="2:74" x14ac:dyDescent="0.2">
      <c r="C37" s="3"/>
      <c r="D37" s="3">
        <v>10888</v>
      </c>
      <c r="E37" s="3">
        <v>10702</v>
      </c>
      <c r="F37" s="3">
        <v>10287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</row>
    <row r="38" spans="2:74" x14ac:dyDescent="0.2">
      <c r="C38" s="3"/>
      <c r="D38" s="3">
        <v>6496</v>
      </c>
      <c r="E38" s="3">
        <v>9481</v>
      </c>
      <c r="F38" s="3">
        <v>11052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</row>
    <row r="39" spans="2:74" x14ac:dyDescent="0.2">
      <c r="C39" s="3"/>
      <c r="D39" s="3">
        <f>+D36-SUM(D37:D38)</f>
        <v>6276</v>
      </c>
      <c r="E39" s="3">
        <f t="shared" ref="E39:F39" si="6">+E36-SUM(E37:E38)</f>
        <v>5458</v>
      </c>
      <c r="F39" s="3">
        <f t="shared" si="6"/>
        <v>5219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</row>
    <row r="40" spans="2:74" x14ac:dyDescent="0.2">
      <c r="C40" s="3"/>
      <c r="D40" s="3">
        <v>1259</v>
      </c>
      <c r="E40" s="3">
        <v>1302</v>
      </c>
      <c r="F40" s="3">
        <v>1115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</row>
    <row r="41" spans="2:74" x14ac:dyDescent="0.2">
      <c r="C41" s="3"/>
      <c r="D41" s="3">
        <v>-5150</v>
      </c>
      <c r="E41" s="3">
        <v>-603</v>
      </c>
      <c r="F41" s="3">
        <v>2451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</row>
    <row r="42" spans="2:74" x14ac:dyDescent="0.2">
      <c r="C42" s="3"/>
      <c r="D42" s="3">
        <v>-2883</v>
      </c>
      <c r="E42" s="3">
        <v>414</v>
      </c>
      <c r="F42" s="3">
        <v>678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</row>
    <row r="43" spans="2:74" x14ac:dyDescent="0.2">
      <c r="C43" s="3"/>
      <c r="D43" s="3">
        <f>+D39-D40+D41+D42</f>
        <v>-3016</v>
      </c>
      <c r="E43" s="3">
        <f>+E39-E40+E41+E42</f>
        <v>3967</v>
      </c>
      <c r="F43" s="3">
        <f>+F39-F40+F41+F42</f>
        <v>7233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</row>
    <row r="44" spans="2:74" x14ac:dyDescent="0.2">
      <c r="C44" s="3"/>
      <c r="D44" s="3">
        <v>-864</v>
      </c>
      <c r="E44" s="3">
        <v>-362</v>
      </c>
      <c r="F44" s="3">
        <v>1339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</row>
    <row r="45" spans="2:74" x14ac:dyDescent="0.2">
      <c r="C45" s="3"/>
      <c r="D45" s="3">
        <f t="shared" ref="D45:E45" si="7">+D43-D44</f>
        <v>-2152</v>
      </c>
      <c r="E45" s="3">
        <f t="shared" si="7"/>
        <v>4329</v>
      </c>
      <c r="F45" s="3">
        <f>+F43-F44</f>
        <v>5894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</row>
    <row r="46" spans="2:74" x14ac:dyDescent="0.2">
      <c r="C46" s="3"/>
      <c r="D46" s="3">
        <v>-171</v>
      </c>
      <c r="E46" s="3">
        <v>-18</v>
      </c>
      <c r="F46" s="3">
        <v>15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</row>
    <row r="47" spans="2:74" x14ac:dyDescent="0.2">
      <c r="C47" s="3"/>
      <c r="D47" s="3">
        <f t="shared" ref="D47:E47" si="8">+D45-D46</f>
        <v>-1981</v>
      </c>
      <c r="E47" s="3">
        <f t="shared" si="8"/>
        <v>4347</v>
      </c>
      <c r="F47" s="3">
        <f>+F45-F46</f>
        <v>5879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</row>
    <row r="48" spans="2:74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</row>
    <row r="49" spans="3:74" x14ac:dyDescent="0.2">
      <c r="C49" s="3"/>
      <c r="D49" s="8">
        <f>+D47/D50</f>
        <v>-0.49352267065271549</v>
      </c>
      <c r="E49" s="8">
        <f t="shared" ref="E49:F49" si="9">+E47/E50</f>
        <v>1.0872936468234118</v>
      </c>
      <c r="F49" s="8">
        <f t="shared" si="9"/>
        <v>1.4778783308195074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</row>
    <row r="50" spans="3:74" x14ac:dyDescent="0.2">
      <c r="C50" s="3"/>
      <c r="D50" s="3">
        <v>4014</v>
      </c>
      <c r="E50" s="3">
        <v>3998</v>
      </c>
      <c r="F50" s="3">
        <v>3978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</row>
    <row r="51" spans="3:74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</row>
    <row r="52" spans="3:74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</row>
    <row r="53" spans="3:74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</row>
    <row r="54" spans="3:74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</row>
    <row r="55" spans="3:74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</row>
    <row r="56" spans="3:74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</row>
    <row r="57" spans="3:74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</row>
    <row r="58" spans="3:74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</row>
    <row r="59" spans="3:74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</row>
    <row r="60" spans="3:74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</row>
    <row r="61" spans="3:74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</row>
    <row r="62" spans="3:74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</row>
    <row r="63" spans="3:74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</row>
    <row r="64" spans="3:74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</row>
    <row r="65" spans="3:74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</row>
    <row r="66" spans="3:74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</row>
    <row r="67" spans="3:74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</row>
    <row r="68" spans="3:74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</row>
    <row r="69" spans="3:74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</row>
    <row r="70" spans="3:74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</row>
    <row r="71" spans="3:74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</row>
    <row r="72" spans="3:74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</row>
    <row r="73" spans="3:74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</row>
    <row r="74" spans="3:74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</row>
    <row r="75" spans="3:74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</row>
    <row r="76" spans="3:74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</row>
    <row r="77" spans="3:74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</row>
    <row r="78" spans="3:74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</row>
    <row r="79" spans="3:74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</row>
    <row r="80" spans="3:74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</row>
    <row r="81" spans="3:74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</row>
    <row r="82" spans="3:74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</row>
    <row r="83" spans="3:74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</row>
    <row r="84" spans="3:74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</row>
    <row r="85" spans="3:74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</row>
    <row r="86" spans="3:74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</row>
    <row r="87" spans="3:74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</row>
    <row r="88" spans="3:74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</row>
    <row r="89" spans="3:74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</row>
    <row r="90" spans="3:74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</row>
    <row r="91" spans="3:74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</row>
    <row r="92" spans="3:74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</row>
    <row r="93" spans="3:74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</row>
    <row r="94" spans="3:74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</row>
    <row r="95" spans="3:74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</row>
    <row r="96" spans="3:74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</row>
    <row r="97" spans="3:74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</row>
    <row r="98" spans="3:74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</row>
    <row r="99" spans="3:74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</row>
    <row r="100" spans="3:74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</row>
    <row r="101" spans="3:74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</row>
    <row r="102" spans="3:74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</row>
    <row r="103" spans="3:74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</row>
    <row r="104" spans="3:74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</row>
    <row r="105" spans="3:74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</row>
    <row r="106" spans="3:74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</row>
    <row r="107" spans="3:74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</row>
    <row r="108" spans="3:74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</row>
    <row r="109" spans="3:74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</row>
    <row r="110" spans="3:74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</row>
    <row r="111" spans="3:74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</row>
    <row r="112" spans="3:74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</row>
    <row r="113" spans="3:74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</row>
    <row r="114" spans="3:74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</row>
    <row r="115" spans="3:74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</row>
    <row r="116" spans="3:74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</row>
    <row r="117" spans="3:74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</row>
    <row r="118" spans="3:74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</row>
    <row r="119" spans="3:74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</row>
    <row r="120" spans="3:74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</row>
    <row r="121" spans="3:74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</row>
    <row r="122" spans="3:74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</row>
    <row r="123" spans="3:74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</row>
    <row r="124" spans="3:74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</row>
    <row r="125" spans="3:74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</row>
    <row r="126" spans="3:74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</row>
    <row r="127" spans="3:74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</row>
    <row r="128" spans="3:74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</row>
    <row r="129" spans="3:74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</row>
    <row r="130" spans="3:74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</row>
    <row r="131" spans="3:74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</row>
    <row r="132" spans="3:74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</row>
    <row r="133" spans="3:74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</row>
    <row r="134" spans="3:74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</row>
    <row r="135" spans="3:74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</row>
    <row r="136" spans="3:74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</row>
    <row r="137" spans="3:74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</row>
    <row r="138" spans="3:74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</row>
    <row r="139" spans="3:74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</row>
    <row r="140" spans="3:74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</row>
    <row r="141" spans="3:74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</row>
    <row r="142" spans="3:74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</row>
    <row r="143" spans="3:74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</row>
    <row r="144" spans="3:74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</row>
    <row r="145" spans="3:74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</row>
    <row r="146" spans="3:74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</row>
    <row r="147" spans="3:74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</row>
    <row r="148" spans="3:74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</row>
    <row r="149" spans="3:74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</row>
    <row r="150" spans="3:74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</row>
    <row r="151" spans="3:74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</row>
    <row r="152" spans="3:74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</row>
    <row r="153" spans="3:74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</row>
    <row r="154" spans="3:74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</row>
    <row r="155" spans="3:74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</row>
    <row r="156" spans="3:74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</row>
    <row r="157" spans="3:74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</row>
    <row r="158" spans="3:74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</row>
    <row r="159" spans="3:74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</row>
    <row r="160" spans="3:74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</row>
    <row r="161" spans="3:74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</row>
    <row r="162" spans="3:74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</row>
    <row r="163" spans="3:74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</row>
    <row r="164" spans="3:74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</row>
    <row r="165" spans="3:74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</row>
    <row r="166" spans="3:74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</row>
    <row r="167" spans="3:74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</row>
    <row r="168" spans="3:74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</row>
    <row r="169" spans="3:74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</row>
    <row r="170" spans="3:74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</row>
    <row r="171" spans="3:74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</row>
    <row r="172" spans="3:74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</row>
    <row r="173" spans="3:74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</row>
    <row r="174" spans="3:74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</row>
    <row r="175" spans="3:74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</row>
    <row r="176" spans="3:74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</row>
    <row r="177" spans="3:74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</row>
    <row r="178" spans="3:74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</row>
    <row r="179" spans="3:74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</row>
    <row r="180" spans="3:74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</row>
    <row r="181" spans="3:74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</row>
    <row r="182" spans="3:74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</row>
    <row r="183" spans="3:74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</row>
    <row r="184" spans="3:74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</row>
    <row r="185" spans="3:74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</row>
    <row r="186" spans="3:74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</row>
    <row r="187" spans="3:74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</row>
    <row r="188" spans="3:74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</row>
    <row r="189" spans="3:74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</row>
    <row r="190" spans="3:74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</row>
    <row r="191" spans="3:74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</row>
    <row r="192" spans="3:74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</row>
    <row r="193" spans="3:74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</row>
    <row r="194" spans="3:74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</row>
    <row r="195" spans="3:74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</row>
    <row r="196" spans="3:74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</row>
    <row r="197" spans="3:74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</row>
    <row r="198" spans="3:74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</row>
    <row r="199" spans="3:74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</row>
    <row r="200" spans="3:74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</row>
    <row r="201" spans="3:74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</row>
    <row r="202" spans="3:74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</row>
    <row r="203" spans="3:74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</row>
    <row r="204" spans="3:74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</row>
    <row r="205" spans="3:74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</row>
    <row r="206" spans="3:74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</row>
    <row r="207" spans="3:74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</row>
    <row r="208" spans="3:74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</row>
    <row r="209" spans="3:74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</row>
    <row r="210" spans="3:74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</row>
    <row r="211" spans="3:74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</row>
    <row r="212" spans="3:74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</row>
    <row r="213" spans="3:74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</row>
    <row r="214" spans="3:74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</row>
    <row r="215" spans="3:74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</row>
    <row r="216" spans="3:74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</row>
    <row r="217" spans="3:74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</row>
    <row r="218" spans="3:74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</row>
    <row r="219" spans="3:74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</row>
    <row r="220" spans="3:74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</row>
    <row r="221" spans="3:74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</row>
    <row r="222" spans="3:74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</row>
    <row r="223" spans="3:74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</row>
    <row r="224" spans="3:74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</row>
    <row r="225" spans="3:74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</row>
    <row r="226" spans="3:74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</row>
    <row r="227" spans="3:74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</row>
    <row r="228" spans="3:74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</row>
    <row r="229" spans="3:74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</row>
    <row r="230" spans="3:74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</row>
    <row r="231" spans="3:74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</row>
    <row r="232" spans="3:74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</row>
    <row r="233" spans="3:74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</row>
    <row r="234" spans="3:74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</row>
    <row r="235" spans="3:74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</row>
    <row r="236" spans="3:74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</row>
    <row r="237" spans="3:74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</row>
    <row r="238" spans="3:74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</row>
    <row r="239" spans="3:74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</row>
    <row r="240" spans="3:74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</row>
    <row r="241" spans="3:74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</row>
    <row r="242" spans="3:74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</row>
    <row r="243" spans="3:74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</row>
    <row r="244" spans="3:74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</row>
    <row r="245" spans="3:74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</row>
    <row r="246" spans="3:74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</row>
    <row r="247" spans="3:74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</row>
    <row r="248" spans="3:74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</row>
    <row r="249" spans="3:74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</row>
    <row r="250" spans="3:74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</row>
    <row r="251" spans="3:74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</row>
    <row r="252" spans="3:74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</row>
    <row r="253" spans="3:74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</row>
    <row r="254" spans="3:74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</row>
    <row r="255" spans="3:74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</row>
    <row r="256" spans="3:74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</row>
    <row r="257" spans="3:74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</row>
    <row r="258" spans="3:74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</row>
    <row r="259" spans="3:74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</row>
    <row r="260" spans="3:74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</row>
    <row r="261" spans="3:74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</row>
    <row r="262" spans="3:74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</row>
    <row r="263" spans="3:74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</row>
    <row r="264" spans="3:74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</row>
    <row r="265" spans="3:74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</row>
    <row r="266" spans="3:74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</row>
    <row r="267" spans="3:74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</row>
    <row r="268" spans="3:74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</row>
    <row r="269" spans="3:74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</row>
    <row r="270" spans="3:74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</row>
    <row r="271" spans="3:74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</row>
    <row r="272" spans="3:74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</row>
    <row r="273" spans="3:74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</row>
    <row r="274" spans="3:74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</row>
    <row r="275" spans="3:74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</row>
    <row r="276" spans="3:74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</row>
    <row r="277" spans="3:74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</row>
    <row r="278" spans="3:74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</row>
    <row r="279" spans="3:74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</row>
    <row r="280" spans="3:74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</row>
    <row r="281" spans="3:74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</row>
    <row r="282" spans="3:74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</row>
    <row r="283" spans="3:74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</row>
    <row r="284" spans="3:74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</row>
    <row r="285" spans="3:74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</row>
    <row r="286" spans="3:74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</row>
    <row r="287" spans="3:74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</row>
    <row r="288" spans="3:74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</row>
    <row r="289" spans="3:74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</row>
    <row r="290" spans="3:74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</row>
    <row r="291" spans="3:74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</row>
    <row r="292" spans="3:74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</row>
    <row r="293" spans="3:74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</row>
    <row r="294" spans="3:74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</row>
    <row r="295" spans="3:74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</row>
    <row r="296" spans="3:74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</row>
    <row r="297" spans="3:74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</row>
    <row r="298" spans="3:74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</row>
    <row r="299" spans="3:74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</row>
    <row r="300" spans="3:74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</row>
    <row r="301" spans="3:74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</row>
    <row r="302" spans="3:74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</row>
    <row r="303" spans="3:74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</row>
    <row r="304" spans="3:74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</row>
    <row r="305" spans="3:74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</row>
    <row r="306" spans="3:74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</row>
    <row r="307" spans="3:74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</row>
    <row r="308" spans="3:74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</row>
    <row r="309" spans="3:74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</row>
    <row r="310" spans="3:74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</row>
    <row r="311" spans="3:74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</row>
    <row r="312" spans="3:74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</row>
    <row r="313" spans="3:74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</row>
    <row r="314" spans="3:74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</row>
    <row r="315" spans="3:74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</row>
    <row r="316" spans="3:74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</row>
    <row r="317" spans="3:74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</row>
    <row r="318" spans="3:74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</row>
    <row r="319" spans="3:74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</row>
    <row r="320" spans="3:74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</row>
    <row r="321" spans="3:74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</row>
    <row r="322" spans="3:74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</row>
    <row r="323" spans="3:74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</row>
    <row r="324" spans="3:74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</row>
    <row r="325" spans="3:74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</row>
    <row r="326" spans="3:74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</row>
    <row r="327" spans="3:74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</row>
    <row r="328" spans="3:74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</row>
    <row r="329" spans="3:74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</row>
    <row r="330" spans="3:74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</row>
    <row r="331" spans="3:74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</row>
    <row r="332" spans="3:74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</row>
    <row r="333" spans="3:74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</row>
    <row r="334" spans="3:74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</row>
    <row r="335" spans="3:74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</row>
    <row r="336" spans="3:74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</row>
    <row r="337" spans="3:74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</row>
    <row r="338" spans="3:74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</row>
    <row r="339" spans="3:74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</row>
    <row r="340" spans="3:74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</row>
    <row r="341" spans="3:74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</row>
    <row r="342" spans="3:74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</row>
    <row r="343" spans="3:74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</row>
    <row r="344" spans="3:74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</row>
    <row r="345" spans="3:74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</row>
    <row r="346" spans="3:74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</row>
    <row r="347" spans="3:74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</row>
    <row r="348" spans="3:74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</row>
    <row r="349" spans="3:74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</row>
    <row r="350" spans="3:74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</row>
    <row r="351" spans="3:74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</row>
    <row r="352" spans="3:74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</row>
    <row r="353" spans="3:74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</row>
    <row r="354" spans="3:74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</row>
    <row r="355" spans="3:74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</row>
    <row r="356" spans="3:74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</row>
    <row r="357" spans="3:74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</row>
    <row r="358" spans="3:74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</row>
    <row r="359" spans="3:74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</row>
    <row r="360" spans="3:74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</row>
    <row r="361" spans="3:74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</row>
    <row r="362" spans="3:74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</row>
    <row r="363" spans="3:74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</row>
    <row r="364" spans="3:74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</row>
    <row r="365" spans="3:74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</row>
    <row r="366" spans="3:74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</row>
    <row r="367" spans="3:74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</row>
    <row r="368" spans="3:74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</row>
    <row r="369" spans="3:74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</row>
    <row r="370" spans="3:74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</row>
    <row r="371" spans="3:74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</row>
    <row r="372" spans="3:74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</row>
    <row r="373" spans="3:74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</row>
    <row r="374" spans="3:74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</row>
    <row r="375" spans="3:74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</row>
    <row r="376" spans="3:74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</row>
  </sheetData>
  <hyperlinks>
    <hyperlink ref="A1" location="Main!A1" display="Main" xr:uid="{3B756C3F-AE69-4C89-BC45-2ABD01C9A75C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2025-03-21T17:13:43Z</dcterms:created>
  <dcterms:modified xsi:type="dcterms:W3CDTF">2025-09-02T12:44:16Z</dcterms:modified>
</cp:coreProperties>
</file>