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5B67759-82E7-49DB-8723-CD3E704F0DB5}" xr6:coauthVersionLast="47" xr6:coauthVersionMax="47" xr10:uidLastSave="{00000000-0000-0000-0000-000000000000}"/>
  <bookViews>
    <workbookView xWindow="225" yWindow="1950" windowWidth="38175" windowHeight="15240" xr2:uid="{F012A3DB-D480-4A0F-9FD0-ED1A3C84B8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C21" i="2"/>
  <c r="D21" i="2"/>
  <c r="E21" i="2"/>
  <c r="I24" i="2"/>
  <c r="H24" i="2"/>
  <c r="J21" i="2"/>
  <c r="K21" i="2"/>
  <c r="F9" i="2"/>
  <c r="F13" i="2" s="1"/>
  <c r="F18" i="2" s="1"/>
  <c r="F20" i="2" s="1"/>
  <c r="F22" i="2" s="1"/>
  <c r="F24" i="2" s="1"/>
  <c r="E9" i="2"/>
  <c r="E13" i="2" s="1"/>
  <c r="E18" i="2" s="1"/>
  <c r="E20" i="2" s="1"/>
  <c r="E22" i="2" s="1"/>
  <c r="E24" i="2" s="1"/>
  <c r="D9" i="2"/>
  <c r="D13" i="2" s="1"/>
  <c r="D18" i="2" s="1"/>
  <c r="D20" i="2" s="1"/>
  <c r="D22" i="2" s="1"/>
  <c r="D24" i="2" s="1"/>
  <c r="C9" i="2"/>
  <c r="C13" i="2" s="1"/>
  <c r="C18" i="2" s="1"/>
  <c r="C20" i="2" s="1"/>
  <c r="C22" i="2" s="1"/>
  <c r="C24" i="2" s="1"/>
  <c r="J9" i="2"/>
  <c r="J13" i="2" s="1"/>
  <c r="J18" i="2" s="1"/>
  <c r="J20" i="2" s="1"/>
  <c r="J22" i="2" s="1"/>
  <c r="J24" i="2" s="1"/>
  <c r="K9" i="2"/>
  <c r="K13" i="2" s="1"/>
  <c r="K18" i="2" s="1"/>
  <c r="K20" i="2" s="1"/>
  <c r="K22" i="2" s="1"/>
  <c r="K24" i="2" s="1"/>
  <c r="H5" i="1"/>
  <c r="H7" i="1"/>
  <c r="H6" i="1"/>
  <c r="H3" i="1"/>
</calcChain>
</file>

<file path=xl/sharedStrings.xml><?xml version="1.0" encoding="utf-8"?>
<sst xmlns="http://schemas.openxmlformats.org/spreadsheetml/2006/main" count="49" uniqueCount="44">
  <si>
    <t>Net Ease</t>
  </si>
  <si>
    <t>Shares</t>
  </si>
  <si>
    <t>MC</t>
  </si>
  <si>
    <t>Cash</t>
  </si>
  <si>
    <t>Debt</t>
  </si>
  <si>
    <t>EV</t>
  </si>
  <si>
    <t>numbers in mio RMB</t>
  </si>
  <si>
    <t>9999.HK</t>
  </si>
  <si>
    <t>NTES</t>
  </si>
  <si>
    <t>IR</t>
  </si>
  <si>
    <t>Price HKD</t>
  </si>
  <si>
    <t>Price RMB</t>
  </si>
  <si>
    <t>HKD/RMB</t>
  </si>
  <si>
    <t>Q424</t>
  </si>
  <si>
    <t>Main</t>
  </si>
  <si>
    <t>Q124</t>
  </si>
  <si>
    <t>Q224</t>
  </si>
  <si>
    <t>Q324</t>
  </si>
  <si>
    <t>FY21</t>
  </si>
  <si>
    <t>FY22</t>
  </si>
  <si>
    <t>FY23</t>
  </si>
  <si>
    <t>FY24</t>
  </si>
  <si>
    <t>Revenue</t>
  </si>
  <si>
    <t>Operating Income</t>
  </si>
  <si>
    <t>Cost of Sales</t>
  </si>
  <si>
    <t>Gross Profit</t>
  </si>
  <si>
    <t>S&amp;M</t>
  </si>
  <si>
    <t>G&amp;A</t>
  </si>
  <si>
    <t>R&amp;D</t>
  </si>
  <si>
    <t>Investment Income</t>
  </si>
  <si>
    <t>Interest Income</t>
  </si>
  <si>
    <t>Exchange Gains</t>
  </si>
  <si>
    <t xml:space="preserve">Other </t>
  </si>
  <si>
    <t>Pretax Income</t>
  </si>
  <si>
    <t>Tax Expense</t>
  </si>
  <si>
    <t>Net Income</t>
  </si>
  <si>
    <t>Minority Interest</t>
  </si>
  <si>
    <t>Net Income to Company</t>
  </si>
  <si>
    <t>EPS</t>
  </si>
  <si>
    <t>Games</t>
  </si>
  <si>
    <t>Youdao</t>
  </si>
  <si>
    <t>NetEase Cloud Music</t>
  </si>
  <si>
    <t>Innovative Businesses</t>
  </si>
  <si>
    <t>Fantasy Westward Journey, Knives out, Naraka: Bladepoint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</si>
</sst>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nete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438B-5721-4D3B-B4CC-3889B902E46E}">
  <dimension ref="A1:I13"/>
  <sheetViews>
    <sheetView tabSelected="1" zoomScale="200" zoomScaleNormal="200" workbookViewId="0">
      <selection activeCell="B1" sqref="B1"/>
    </sheetView>
  </sheetViews>
  <sheetFormatPr defaultRowHeight="12.75" x14ac:dyDescent="0.2"/>
  <cols>
    <col min="1" max="1" width="3.140625" style="2" customWidth="1"/>
    <col min="2" max="6" width="9.140625" style="2"/>
    <col min="7" max="7" width="10.140625" style="2" bestFit="1" customWidth="1"/>
    <col min="8" max="16384" width="9.140625" style="2"/>
  </cols>
  <sheetData>
    <row r="1" spans="1:9" x14ac:dyDescent="0.2">
      <c r="A1" s="1" t="s">
        <v>0</v>
      </c>
    </row>
    <row r="2" spans="1:9" x14ac:dyDescent="0.2">
      <c r="A2" s="2" t="s">
        <v>6</v>
      </c>
      <c r="G2" s="2" t="s">
        <v>10</v>
      </c>
      <c r="H2" s="2">
        <v>157.6</v>
      </c>
    </row>
    <row r="3" spans="1:9" x14ac:dyDescent="0.2">
      <c r="G3" s="2" t="s">
        <v>11</v>
      </c>
      <c r="H3" s="3">
        <f>+H2*H10</f>
        <v>146.56800000000001</v>
      </c>
    </row>
    <row r="4" spans="1:9" x14ac:dyDescent="0.2">
      <c r="B4" s="2" t="s">
        <v>7</v>
      </c>
      <c r="C4" s="2" t="s">
        <v>8</v>
      </c>
      <c r="G4" s="2" t="s">
        <v>1</v>
      </c>
      <c r="H4" s="3">
        <v>3174.1129999999998</v>
      </c>
      <c r="I4" s="4" t="s">
        <v>13</v>
      </c>
    </row>
    <row r="5" spans="1:9" x14ac:dyDescent="0.2">
      <c r="B5" s="5" t="s">
        <v>9</v>
      </c>
      <c r="G5" s="2" t="s">
        <v>2</v>
      </c>
      <c r="H5" s="3">
        <f>+H3*H4</f>
        <v>465223.39418400003</v>
      </c>
    </row>
    <row r="6" spans="1:9" x14ac:dyDescent="0.2">
      <c r="G6" s="2" t="s">
        <v>3</v>
      </c>
      <c r="H6" s="3">
        <f>51383.31+75441.355</f>
        <v>126824.66499999999</v>
      </c>
      <c r="I6" s="4" t="s">
        <v>13</v>
      </c>
    </row>
    <row r="7" spans="1:9" x14ac:dyDescent="0.2">
      <c r="G7" s="2" t="s">
        <v>4</v>
      </c>
      <c r="H7" s="3">
        <f>11805.051+427.997</f>
        <v>12233.047999999999</v>
      </c>
      <c r="I7" s="4" t="s">
        <v>13</v>
      </c>
    </row>
    <row r="8" spans="1:9" x14ac:dyDescent="0.2">
      <c r="G8" s="2" t="s">
        <v>5</v>
      </c>
      <c r="H8" s="3">
        <f>+H5-H6+H7</f>
        <v>350631.77718400006</v>
      </c>
    </row>
    <row r="10" spans="1:9" x14ac:dyDescent="0.2">
      <c r="G10" s="2" t="s">
        <v>12</v>
      </c>
      <c r="H10" s="2">
        <v>0.93</v>
      </c>
    </row>
    <row r="12" spans="1:9" x14ac:dyDescent="0.2">
      <c r="B12" s="6" t="s">
        <v>39</v>
      </c>
    </row>
    <row r="13" spans="1:9" x14ac:dyDescent="0.2">
      <c r="B13" s="2" t="s">
        <v>43</v>
      </c>
    </row>
  </sheetData>
  <hyperlinks>
    <hyperlink ref="B5" r:id="rId1" xr:uid="{57853787-9027-4369-AAE9-45043CC86E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9A76-DF4B-4A11-B471-58CDB3435858}">
  <dimension ref="A1:AK661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2.7109375" style="2" customWidth="1"/>
    <col min="3" max="16384" width="9.140625" style="2"/>
  </cols>
  <sheetData>
    <row r="1" spans="1:37" x14ac:dyDescent="0.2">
      <c r="A1" s="5" t="s">
        <v>14</v>
      </c>
    </row>
    <row r="2" spans="1:37" x14ac:dyDescent="0.2">
      <c r="C2" s="4" t="s">
        <v>15</v>
      </c>
      <c r="D2" s="4" t="s">
        <v>16</v>
      </c>
      <c r="E2" s="4" t="s">
        <v>17</v>
      </c>
      <c r="F2" s="4" t="s">
        <v>13</v>
      </c>
      <c r="G2" s="4"/>
      <c r="H2" s="4" t="s">
        <v>18</v>
      </c>
      <c r="I2" s="4" t="s">
        <v>19</v>
      </c>
      <c r="J2" s="4" t="s">
        <v>20</v>
      </c>
      <c r="K2" s="4" t="s">
        <v>21</v>
      </c>
    </row>
    <row r="3" spans="1:37" x14ac:dyDescent="0.2">
      <c r="B3" s="2" t="s">
        <v>39</v>
      </c>
      <c r="C3" s="3">
        <v>20921.355</v>
      </c>
      <c r="D3" s="3">
        <v>20864.036</v>
      </c>
      <c r="E3" s="3">
        <v>21242.41</v>
      </c>
      <c r="F3" s="3"/>
      <c r="G3" s="3"/>
      <c r="H3" s="3"/>
      <c r="I3" s="3"/>
      <c r="J3" s="3">
        <v>81565.448999999993</v>
      </c>
      <c r="K3" s="3">
        <v>83622.642999999996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B4" s="2" t="s">
        <v>40</v>
      </c>
      <c r="C4" s="3">
        <v>1480.521</v>
      </c>
      <c r="D4" s="3">
        <v>1572.5409999999999</v>
      </c>
      <c r="E4" s="3">
        <v>1339.798</v>
      </c>
      <c r="F4" s="3"/>
      <c r="G4" s="3"/>
      <c r="H4" s="3"/>
      <c r="I4" s="3"/>
      <c r="J4" s="3">
        <v>5389.2079999999996</v>
      </c>
      <c r="K4" s="3">
        <v>5625.9189999999999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B5" s="2" t="s">
        <v>41</v>
      </c>
      <c r="C5" s="3">
        <v>1985.548</v>
      </c>
      <c r="D5" s="3">
        <v>1999.163</v>
      </c>
      <c r="E5" s="3">
        <v>1880.49</v>
      </c>
      <c r="F5" s="3"/>
      <c r="G5" s="3"/>
      <c r="H5" s="3"/>
      <c r="I5" s="3"/>
      <c r="J5" s="3">
        <v>7866.9920000000002</v>
      </c>
      <c r="K5" s="3">
        <v>7950.1459999999997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B6" s="2" t="s">
        <v>42</v>
      </c>
      <c r="C6" s="3">
        <v>2752.741</v>
      </c>
      <c r="D6" s="3">
        <v>1774.1389999999999</v>
      </c>
      <c r="E6" s="3">
        <v>2285.1129999999998</v>
      </c>
      <c r="F6" s="3"/>
      <c r="G6" s="3"/>
      <c r="H6" s="3"/>
      <c r="I6" s="3"/>
      <c r="J6" s="3">
        <v>8646.51</v>
      </c>
      <c r="K6" s="3">
        <v>8096.5280000000002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B7" s="1" t="s">
        <v>22</v>
      </c>
      <c r="C7" s="7">
        <v>27140.165000000001</v>
      </c>
      <c r="D7" s="7">
        <v>26209.879000000001</v>
      </c>
      <c r="E7" s="7">
        <v>26747.811000000002</v>
      </c>
      <c r="F7" s="7"/>
      <c r="G7" s="7"/>
      <c r="H7" s="7"/>
      <c r="I7" s="7"/>
      <c r="J7" s="7">
        <v>103468.159</v>
      </c>
      <c r="K7" s="7">
        <v>105295.236</v>
      </c>
      <c r="L7" s="7"/>
      <c r="M7" s="7"/>
      <c r="N7" s="7"/>
      <c r="O7" s="7"/>
      <c r="P7" s="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B8" s="2" t="s">
        <v>24</v>
      </c>
      <c r="C8" s="3">
        <v>10315.030000000001</v>
      </c>
      <c r="D8" s="3">
        <v>9733.2739999999994</v>
      </c>
      <c r="E8" s="3">
        <v>10475.469999999999</v>
      </c>
      <c r="F8" s="3"/>
      <c r="G8" s="3"/>
      <c r="H8" s="3"/>
      <c r="I8" s="3"/>
      <c r="J8" s="3">
        <v>40404.764999999999</v>
      </c>
      <c r="K8" s="3">
        <v>39488.152000000002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">
      <c r="B9" s="2" t="s">
        <v>25</v>
      </c>
      <c r="C9" s="3">
        <f t="shared" ref="C9:F9" si="0">+C7-C8</f>
        <v>16825.135000000002</v>
      </c>
      <c r="D9" s="3">
        <f t="shared" si="0"/>
        <v>16476.605000000003</v>
      </c>
      <c r="E9" s="3">
        <f t="shared" si="0"/>
        <v>16272.341000000002</v>
      </c>
      <c r="F9" s="3">
        <f t="shared" si="0"/>
        <v>0</v>
      </c>
      <c r="G9" s="3"/>
      <c r="H9" s="3"/>
      <c r="I9" s="3"/>
      <c r="J9" s="3">
        <f>+J7-J8</f>
        <v>63063.394</v>
      </c>
      <c r="K9" s="3">
        <f>+K7-K8</f>
        <v>65807.084000000003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">
      <c r="B10" s="2" t="s">
        <v>26</v>
      </c>
      <c r="C10" s="3">
        <v>4225.5559999999996</v>
      </c>
      <c r="D10" s="3">
        <v>3805.0709999999999</v>
      </c>
      <c r="E10" s="3">
        <v>2818.645</v>
      </c>
      <c r="F10" s="3"/>
      <c r="G10" s="3"/>
      <c r="H10" s="3"/>
      <c r="I10" s="3"/>
      <c r="J10" s="3">
        <v>13969.46</v>
      </c>
      <c r="K10" s="3">
        <v>14147.656999999999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">
      <c r="B11" s="2" t="s">
        <v>27</v>
      </c>
      <c r="C11" s="3">
        <v>1251.8689999999999</v>
      </c>
      <c r="D11" s="3">
        <v>1100.328</v>
      </c>
      <c r="E11" s="3">
        <v>1162.3810000000001</v>
      </c>
      <c r="F11" s="3"/>
      <c r="G11" s="3"/>
      <c r="H11" s="3"/>
      <c r="I11" s="3"/>
      <c r="J11" s="3">
        <v>4899.88</v>
      </c>
      <c r="K11" s="3">
        <v>4550.625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">
      <c r="B12" s="2" t="s">
        <v>28</v>
      </c>
      <c r="C12" s="3">
        <v>4479.2190000000001</v>
      </c>
      <c r="D12" s="3">
        <v>4424.4690000000001</v>
      </c>
      <c r="E12" s="3">
        <v>4469.8680000000004</v>
      </c>
      <c r="F12" s="3"/>
      <c r="G12" s="3"/>
      <c r="H12" s="3"/>
      <c r="I12" s="3"/>
      <c r="J12" s="3">
        <v>16484.91</v>
      </c>
      <c r="K12" s="3">
        <v>17524.812000000002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">
      <c r="B13" s="2" t="s">
        <v>23</v>
      </c>
      <c r="C13" s="3">
        <f t="shared" ref="C13:F13" si="1">+C9-SUM(C10:C12)</f>
        <v>6868.4910000000018</v>
      </c>
      <c r="D13" s="3">
        <f t="shared" si="1"/>
        <v>7146.7370000000046</v>
      </c>
      <c r="E13" s="3">
        <f t="shared" si="1"/>
        <v>7821.4470000000019</v>
      </c>
      <c r="F13" s="3">
        <f t="shared" si="1"/>
        <v>0</v>
      </c>
      <c r="G13" s="3"/>
      <c r="H13" s="3"/>
      <c r="I13" s="3"/>
      <c r="J13" s="3">
        <f>+J9-SUM(J10:J12)</f>
        <v>27709.144</v>
      </c>
      <c r="K13" s="3">
        <f>+K9-SUM(K10:K12)</f>
        <v>29583.990000000005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">
      <c r="B14" s="2" t="s">
        <v>29</v>
      </c>
      <c r="C14" s="3">
        <v>-8.94</v>
      </c>
      <c r="D14" s="3">
        <v>578.39800000000002</v>
      </c>
      <c r="E14" s="3">
        <v>-506.077</v>
      </c>
      <c r="F14" s="3"/>
      <c r="G14" s="3"/>
      <c r="H14" s="3"/>
      <c r="I14" s="3"/>
      <c r="J14" s="3">
        <v>1306.722</v>
      </c>
      <c r="K14" s="3">
        <v>355.286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">
      <c r="B15" s="2" t="s">
        <v>30</v>
      </c>
      <c r="C15" s="3">
        <v>1261.5830000000001</v>
      </c>
      <c r="D15" s="3">
        <v>1282.7660000000001</v>
      </c>
      <c r="E15" s="3">
        <v>1174.3330000000001</v>
      </c>
      <c r="F15" s="3"/>
      <c r="G15" s="3"/>
      <c r="H15" s="3"/>
      <c r="I15" s="3"/>
      <c r="J15" s="3">
        <v>4120.4179999999997</v>
      </c>
      <c r="K15" s="3">
        <v>4920.915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">
      <c r="B16" s="2" t="s">
        <v>31</v>
      </c>
      <c r="C16" s="3">
        <v>-810.904</v>
      </c>
      <c r="D16" s="3">
        <v>-1055.518</v>
      </c>
      <c r="E16" s="3">
        <v>1535.3119999999999</v>
      </c>
      <c r="F16" s="3"/>
      <c r="G16" s="3"/>
      <c r="H16" s="3"/>
      <c r="I16" s="3"/>
      <c r="J16" s="3">
        <v>-132.999</v>
      </c>
      <c r="K16" s="3">
        <v>255.43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2">
      <c r="B17" s="2" t="s">
        <v>32</v>
      </c>
      <c r="C17" s="3">
        <v>434.75900000000001</v>
      </c>
      <c r="D17" s="3">
        <v>43.6</v>
      </c>
      <c r="E17" s="3">
        <v>278.952</v>
      </c>
      <c r="F17" s="3"/>
      <c r="G17" s="3"/>
      <c r="H17" s="3"/>
      <c r="I17" s="3"/>
      <c r="J17" s="3">
        <v>1053.6420000000001</v>
      </c>
      <c r="K17" s="3">
        <v>602.13400000000001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2">
      <c r="B18" s="2" t="s">
        <v>33</v>
      </c>
      <c r="C18" s="3">
        <f t="shared" ref="C18:F18" si="2">+C13+SUM(C14:C17)</f>
        <v>7744.9890000000014</v>
      </c>
      <c r="D18" s="3">
        <f t="shared" si="2"/>
        <v>7995.9830000000047</v>
      </c>
      <c r="E18" s="3">
        <f t="shared" si="2"/>
        <v>10303.967000000002</v>
      </c>
      <c r="F18" s="3">
        <f t="shared" si="2"/>
        <v>0</v>
      </c>
      <c r="G18" s="3"/>
      <c r="H18" s="3"/>
      <c r="I18" s="3"/>
      <c r="J18" s="3">
        <f>+J13+SUM(J14:J17)</f>
        <v>34056.926999999996</v>
      </c>
      <c r="K18" s="3">
        <f>+K13+SUM(K14:K17)</f>
        <v>35717.755000000005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2">
      <c r="B19" s="2" t="s">
        <v>34</v>
      </c>
      <c r="C19" s="3">
        <v>1068.6569999999999</v>
      </c>
      <c r="D19" s="3">
        <v>1289.5450000000001</v>
      </c>
      <c r="E19" s="3">
        <v>1385.0139999999999</v>
      </c>
      <c r="F19" s="3"/>
      <c r="G19" s="3"/>
      <c r="H19" s="3"/>
      <c r="I19" s="3"/>
      <c r="J19" s="3">
        <v>4699.7039999999997</v>
      </c>
      <c r="K19" s="3">
        <v>5461.4080000000004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2">
      <c r="B20" s="2" t="s">
        <v>35</v>
      </c>
      <c r="C20" s="3">
        <f t="shared" ref="C20:F20" si="3">+C18-C19</f>
        <v>6676.3320000000012</v>
      </c>
      <c r="D20" s="3">
        <f t="shared" si="3"/>
        <v>6706.4380000000046</v>
      </c>
      <c r="E20" s="3">
        <f t="shared" si="3"/>
        <v>8918.9530000000032</v>
      </c>
      <c r="F20" s="3">
        <f t="shared" si="3"/>
        <v>0</v>
      </c>
      <c r="G20" s="3"/>
      <c r="H20" s="3"/>
      <c r="I20" s="3"/>
      <c r="J20" s="3">
        <f>+J18-J19</f>
        <v>29357.222999999998</v>
      </c>
      <c r="K20" s="3">
        <f>+K18-K19</f>
        <v>30256.347000000005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2">
      <c r="B21" s="2" t="s">
        <v>36</v>
      </c>
      <c r="C21" s="3">
        <f>0.966+93.103</f>
        <v>94.068999999999988</v>
      </c>
      <c r="D21" s="3">
        <f>0.962+167.041</f>
        <v>168.00299999999999</v>
      </c>
      <c r="E21" s="3">
        <f>1.039+151.435</f>
        <v>152.47399999999999</v>
      </c>
      <c r="F21" s="3"/>
      <c r="G21" s="3"/>
      <c r="H21" s="3"/>
      <c r="I21" s="3"/>
      <c r="J21" s="3">
        <f>-62.918+3.589</f>
        <v>-59.329000000000001</v>
      </c>
      <c r="K21" s="3">
        <f>3.919+554.819</f>
        <v>558.73799999999994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2">
      <c r="B22" s="2" t="s">
        <v>37</v>
      </c>
      <c r="C22" s="3">
        <f t="shared" ref="C22:F22" si="4">+C20-C21</f>
        <v>6582.2630000000008</v>
      </c>
      <c r="D22" s="3">
        <f t="shared" si="4"/>
        <v>6538.4350000000049</v>
      </c>
      <c r="E22" s="3">
        <f t="shared" si="4"/>
        <v>8766.479000000003</v>
      </c>
      <c r="F22" s="3">
        <f t="shared" si="4"/>
        <v>0</v>
      </c>
      <c r="G22" s="3"/>
      <c r="H22" s="3"/>
      <c r="I22" s="3"/>
      <c r="J22" s="3">
        <f>+J20-J21</f>
        <v>29416.552</v>
      </c>
      <c r="K22" s="3">
        <f>+K20-K21</f>
        <v>29697.609000000004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2">
      <c r="B24" s="2" t="s">
        <v>38</v>
      </c>
      <c r="C24" s="8">
        <f t="shared" ref="C24" si="5">+C22/C25</f>
        <v>2.0490631716312908</v>
      </c>
      <c r="D24" s="8">
        <f t="shared" ref="D24" si="6">+D22/D25</f>
        <v>2.0441258582537749</v>
      </c>
      <c r="E24" s="8">
        <f t="shared" ref="E24" si="7">+E22/E25</f>
        <v>2.7618673311252633</v>
      </c>
      <c r="F24" s="8">
        <f t="shared" ref="F24" si="8">+F22/F25</f>
        <v>0</v>
      </c>
      <c r="G24" s="3"/>
      <c r="H24" s="8" t="e">
        <f t="shared" ref="H24:J24" si="9">+H22/H25</f>
        <v>#DIV/0!</v>
      </c>
      <c r="I24" s="8" t="e">
        <f t="shared" si="9"/>
        <v>#DIV/0!</v>
      </c>
      <c r="J24" s="8">
        <f t="shared" si="9"/>
        <v>9.1455870168429723</v>
      </c>
      <c r="K24" s="8">
        <f>+K22/K25</f>
        <v>9.2791892272750154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2">
      <c r="B25" s="2" t="s">
        <v>1</v>
      </c>
      <c r="C25" s="3">
        <v>3212.328</v>
      </c>
      <c r="D25" s="3">
        <v>3198.6460000000002</v>
      </c>
      <c r="E25" s="3">
        <v>3174.1129999999998</v>
      </c>
      <c r="F25" s="3">
        <v>3174.1129999999998</v>
      </c>
      <c r="G25" s="3"/>
      <c r="H25" s="3"/>
      <c r="I25" s="3"/>
      <c r="J25" s="3">
        <v>3216.4749999999999</v>
      </c>
      <c r="K25" s="3">
        <v>3200.453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3:3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3:3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3:37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3:3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3:3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3:3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3:3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3:3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3:3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3:3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3:3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3:3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3:3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3:3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3:3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3:3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3:3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3:3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3:3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3:3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3:3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3:3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3:3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3:3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3:3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3:3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3:3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3:3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3:3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3:3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3:3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3:3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3:3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3:3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3:3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3:3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3:3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3:3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3:3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3:3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3:3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3:3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3:3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3:3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3:3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3:3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3:3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3:3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3:3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3:3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3:3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3:3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3:3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3:3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3:3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3:3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3:3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3:3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3:3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3:3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3:3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3:3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3:3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3:3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3:3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3:3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3:3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3:3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3:3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3:3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3:3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3:3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3:3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3:3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3:3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3:3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3:3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3:3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3:3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3:3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3:3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3:3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3:3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3:3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3:3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3:3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3:3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3:3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3:3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3:3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3:3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3:3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3:3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3:3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3:3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3:3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3:3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3:3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3:3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3:3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3:3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3:3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3:3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3:3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3:3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3:3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3:3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3:3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3:3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3:3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3:3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3:3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3:3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3:3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3:3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3:3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3:3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3:3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3:3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3:3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3:3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3:3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3:3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3:3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3:3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3:3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3:3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3:3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3:3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3:3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3:3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3:3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3:3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3:3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3:3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3:3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3:3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3:3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3:3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3:3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3:3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3:3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3:3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3:3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3:3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3:3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3:3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3:3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3:3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3:3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3:3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3:3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3:3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3:3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3:3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3:3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3:3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3:3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3:3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3:3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3:3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3:3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3:3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3:3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3:3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3:3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3:3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3:3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3:3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3:3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3:3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3:3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3:3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3:3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3:3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3:3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3:3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3:3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3:3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3:3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3:3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3:3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3:3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3:3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3:3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3:3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3:3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3:3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3:3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3:3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3:3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3:3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3:3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3:3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3:3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3:3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3:3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3:3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3:3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3:3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3:3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3:3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3:3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3:3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3:3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3:3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3:3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3:3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3:3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3:3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3:3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3:3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3:3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3:3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3:3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3:3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3:3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3:3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3:3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3:3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3:3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3:3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3:3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3:3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3:3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3:3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3:3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3:3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3:3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3:3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3:3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3:3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3:3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3:3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3:3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3:3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3:3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3:3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3:3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3:3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3:3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3:3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3:3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3:3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3:3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3:3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3:3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3:3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3:3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3:3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3:3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3:3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3:3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3:3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3:3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3:3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3:3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3:3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3:3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3:3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3:3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3:3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3:3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3:3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3:3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3:3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3:3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3:3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3:3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3:3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3:3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3:3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3:3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3:3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3:3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3:3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3:3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3:3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3:3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3:3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3:3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3:3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3:3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3:3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3:3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3:3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3:3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3:3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3:3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3:3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3:3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3:3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3:3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3:3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3:3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3:3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3:3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3:3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3:3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3:3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3:3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3:3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3:3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3:3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3:3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3:3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3:3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3:3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3:3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3:3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3:3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3:3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3:3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3:3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3:3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3:3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3:3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3:3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3:3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3:3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3:3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3:3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3:3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3:3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3:3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3:3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3:3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3:3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3:3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3:3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3:3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3:3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3:3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3:3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3:3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3:3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3:3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3:3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3:3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3:3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3:3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3:3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3:3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3:3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3:3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3:3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3:3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3:3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3:3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3:3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3:3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3:3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3:3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3:3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3:3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3:3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3:3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3:3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3:3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3:3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3:3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3:37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3:37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3:37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3:37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3:37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3:37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3:37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3:37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3:37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3:37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3:37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3:37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3:37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3:37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3:37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3:37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3:37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3:37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3:37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3:37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3:37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3:37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3:37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3:37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3:37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3:37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3:37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3:37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3:37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3:37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3:37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3:37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3:37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3:37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3:37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3:37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3:37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3:37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3:37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3:37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3:37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3:37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3:37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3:37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3:37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3:37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3:37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3:37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3:37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3:37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3:37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3:37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3:37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3:37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3:37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3:37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3:37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3:37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3:37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3:37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3:37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3:37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3:37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3:37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3:37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3:37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3:37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3:37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3:37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3:37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3:37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3:37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3:37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3:37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3:37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3:37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3:37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3:37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3:37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3:37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3:37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3:37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3:37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3:37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3:37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3:37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3:37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3:37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3:37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3:37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3:37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3:37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3:37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3:37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3:37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3:37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3:37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3:37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3:37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3:37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3:37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3:37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3:37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3:37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3:37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3:37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3:37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3:37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3:37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3:37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3:37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3:37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3:37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3:37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3:37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3:37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3:37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3:37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3:37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3:37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3:37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3:37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3:37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3:37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3:37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3:37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3:37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3:37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3:37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3:37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3:37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3:37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3:37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3:37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3:37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3:37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3:37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3:37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3:37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3:37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3:37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3:37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3:37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3:37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3:37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3:37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3:37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3:37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3:37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3:37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3:37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3:37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3:37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3:37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3:37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3:37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3:37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3:37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3:37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3:37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3:37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3:37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3:37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3:37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3:37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3:37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3:37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3:37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3:37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3:37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3:37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3:37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3:37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3:37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3:37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3:37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3:37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3:37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3:37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3:37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3:37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3:37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3:37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3:37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3:37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3:37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3:37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3:37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3:37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3:37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3:37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3:37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3:37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3:37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3:37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3:37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3:37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3:37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3:37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3:37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3:37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3:37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3:37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3:37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3:37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3:37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3:37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3:37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3:37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3:37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3:37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3:37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3:37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3:37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3:37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3:37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3:37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3:37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3:37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3:37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3:37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3:37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3:37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3:37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3:37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3:37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3:37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</sheetData>
  <hyperlinks>
    <hyperlink ref="A1" location="Main!A1" display="Main" xr:uid="{9B8E9FE1-464C-4575-924E-2E6488ABA1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2025-03-30T11:23:24Z</dcterms:created>
  <dcterms:modified xsi:type="dcterms:W3CDTF">2025-09-02T17:02:22Z</dcterms:modified>
</cp:coreProperties>
</file>