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F2E0FA2-25DA-467E-BB8B-677F80E24BAD}" xr6:coauthVersionLast="47" xr6:coauthVersionMax="47" xr10:uidLastSave="{00000000-0000-0000-0000-000000000000}"/>
  <bookViews>
    <workbookView xWindow="225" yWindow="1950" windowWidth="38175" windowHeight="15240" xr2:uid="{A1D5ACA9-E4BA-4D51-A2F0-408DF60F7C0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6" i="2" l="1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AO36" i="2"/>
  <c r="AO35" i="2"/>
  <c r="AO34" i="2"/>
  <c r="AO33" i="2"/>
  <c r="AO32" i="2"/>
  <c r="AO31" i="2"/>
  <c r="AO30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AC19" i="2"/>
  <c r="AB19" i="2"/>
  <c r="AA19" i="2"/>
  <c r="Y19" i="2"/>
  <c r="P18" i="2"/>
  <c r="P20" i="2" s="1"/>
  <c r="P22" i="2" s="1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AI14" i="2"/>
  <c r="AI18" i="2" s="1"/>
  <c r="AI20" i="2" s="1"/>
  <c r="AI22" i="2" s="1"/>
  <c r="AH14" i="2"/>
  <c r="AH18" i="2" s="1"/>
  <c r="AH20" i="2" s="1"/>
  <c r="AH22" i="2" s="1"/>
  <c r="AG14" i="2"/>
  <c r="AG18" i="2" s="1"/>
  <c r="AG20" i="2" s="1"/>
  <c r="AG22" i="2" s="1"/>
  <c r="AF14" i="2"/>
  <c r="AF18" i="2" s="1"/>
  <c r="AF20" i="2" s="1"/>
  <c r="AF22" i="2" s="1"/>
  <c r="AE14" i="2"/>
  <c r="AE18" i="2" s="1"/>
  <c r="AE20" i="2" s="1"/>
  <c r="AE22" i="2" s="1"/>
  <c r="AD14" i="2"/>
  <c r="AC14" i="2"/>
  <c r="AB14" i="2"/>
  <c r="AA14" i="2"/>
  <c r="Z14" i="2"/>
  <c r="Y14" i="2"/>
  <c r="X14" i="2"/>
  <c r="W14" i="2"/>
  <c r="W18" i="2" s="1"/>
  <c r="W20" i="2" s="1"/>
  <c r="W22" i="2" s="1"/>
  <c r="V14" i="2"/>
  <c r="U14" i="2"/>
  <c r="U18" i="2" s="1"/>
  <c r="U20" i="2" s="1"/>
  <c r="U22" i="2" s="1"/>
  <c r="T14" i="2"/>
  <c r="T18" i="2" s="1"/>
  <c r="T20" i="2" s="1"/>
  <c r="T22" i="2" s="1"/>
  <c r="S14" i="2"/>
  <c r="R14" i="2"/>
  <c r="Q14" i="2"/>
  <c r="P14" i="2"/>
  <c r="AI12" i="2"/>
  <c r="X18" i="2" l="1"/>
  <c r="X20" i="2" s="1"/>
  <c r="X22" i="2" s="1"/>
  <c r="Z18" i="2"/>
  <c r="Z20" i="2" s="1"/>
  <c r="Z22" i="2" s="1"/>
  <c r="AA18" i="2"/>
  <c r="AA20" i="2" s="1"/>
  <c r="AA22" i="2" s="1"/>
  <c r="AD18" i="2"/>
  <c r="AD20" i="2" s="1"/>
  <c r="AD22" i="2" s="1"/>
  <c r="R18" i="2"/>
  <c r="R20" i="2" s="1"/>
  <c r="R22" i="2" s="1"/>
  <c r="V18" i="2"/>
  <c r="V20" i="2" s="1"/>
  <c r="V22" i="2" s="1"/>
  <c r="Y18" i="2"/>
  <c r="Y20" i="2" s="1"/>
  <c r="Y22" i="2" s="1"/>
  <c r="AB18" i="2"/>
  <c r="AB20" i="2" s="1"/>
  <c r="AB22" i="2" s="1"/>
  <c r="AC18" i="2"/>
  <c r="AC20" i="2" s="1"/>
  <c r="AC22" i="2" s="1"/>
  <c r="Q18" i="2"/>
  <c r="Q20" i="2" s="1"/>
  <c r="Q22" i="2" s="1"/>
  <c r="S18" i="2"/>
  <c r="S20" i="2" s="1"/>
  <c r="S22" i="2" s="1"/>
  <c r="I5" i="1" l="1"/>
  <c r="L36" i="2"/>
  <c r="L35" i="2"/>
  <c r="L34" i="2"/>
  <c r="L33" i="2"/>
  <c r="L32" i="2"/>
  <c r="L31" i="2"/>
  <c r="L30" i="2"/>
  <c r="L29" i="2"/>
  <c r="L14" i="2"/>
  <c r="L18" i="2" s="1"/>
  <c r="K36" i="2"/>
  <c r="K35" i="2"/>
  <c r="K34" i="2"/>
  <c r="K33" i="2"/>
  <c r="K32" i="2"/>
  <c r="K31" i="2"/>
  <c r="K30" i="2"/>
  <c r="K29" i="2"/>
  <c r="K14" i="2"/>
  <c r="K18" i="2" s="1"/>
  <c r="K22" i="2" s="1"/>
  <c r="K24" i="2" s="1"/>
  <c r="K26" i="2" s="1"/>
  <c r="F27" i="2"/>
  <c r="F23" i="2"/>
  <c r="F21" i="2"/>
  <c r="F20" i="2"/>
  <c r="F19" i="2"/>
  <c r="F17" i="2"/>
  <c r="F16" i="2"/>
  <c r="F15" i="2"/>
  <c r="F13" i="2"/>
  <c r="F12" i="2"/>
  <c r="F9" i="2"/>
  <c r="F8" i="2"/>
  <c r="F7" i="2"/>
  <c r="F6" i="2"/>
  <c r="F5" i="2"/>
  <c r="F4" i="2"/>
  <c r="F3" i="2"/>
  <c r="J27" i="2"/>
  <c r="J23" i="2"/>
  <c r="J21" i="2"/>
  <c r="J20" i="2"/>
  <c r="J19" i="2"/>
  <c r="J17" i="2"/>
  <c r="J16" i="2"/>
  <c r="J15" i="2"/>
  <c r="J13" i="2"/>
  <c r="J12" i="2"/>
  <c r="J9" i="2"/>
  <c r="J8" i="2"/>
  <c r="J7" i="2"/>
  <c r="J6" i="2"/>
  <c r="J5" i="2"/>
  <c r="J4" i="2"/>
  <c r="J3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I35" i="2"/>
  <c r="I34" i="2"/>
  <c r="I33" i="2"/>
  <c r="I32" i="2"/>
  <c r="I31" i="2"/>
  <c r="I30" i="2"/>
  <c r="I29" i="2"/>
  <c r="AO14" i="2"/>
  <c r="AO18" i="2" s="1"/>
  <c r="AN14" i="2"/>
  <c r="AM14" i="2"/>
  <c r="I36" i="2"/>
  <c r="I14" i="2"/>
  <c r="I18" i="2" s="1"/>
  <c r="G14" i="2"/>
  <c r="G37" i="2" s="1"/>
  <c r="E14" i="2"/>
  <c r="E37" i="2" s="1"/>
  <c r="D14" i="2"/>
  <c r="D37" i="2" s="1"/>
  <c r="C14" i="2"/>
  <c r="C18" i="2" s="1"/>
  <c r="H14" i="2"/>
  <c r="H37" i="2" s="1"/>
  <c r="I4" i="1"/>
  <c r="K38" i="2" l="1"/>
  <c r="K39" i="2"/>
  <c r="L37" i="2"/>
  <c r="K37" i="2"/>
  <c r="L38" i="2"/>
  <c r="L22" i="2"/>
  <c r="F14" i="2"/>
  <c r="F37" i="2" s="1"/>
  <c r="J35" i="2"/>
  <c r="J34" i="2"/>
  <c r="J33" i="2"/>
  <c r="J29" i="2"/>
  <c r="J30" i="2"/>
  <c r="J31" i="2"/>
  <c r="J32" i="2"/>
  <c r="J36" i="2"/>
  <c r="J14" i="2"/>
  <c r="J18" i="2" s="1"/>
  <c r="J38" i="2" s="1"/>
  <c r="D18" i="2"/>
  <c r="D38" i="2" s="1"/>
  <c r="E18" i="2"/>
  <c r="E22" i="2" s="1"/>
  <c r="E24" i="2" s="1"/>
  <c r="E26" i="2" s="1"/>
  <c r="G18" i="2"/>
  <c r="G22" i="2" s="1"/>
  <c r="AN18" i="2"/>
  <c r="AN22" i="2" s="1"/>
  <c r="AM18" i="2"/>
  <c r="AM22" i="2" s="1"/>
  <c r="AM24" i="2" s="1"/>
  <c r="AM26" i="2" s="1"/>
  <c r="AO22" i="2"/>
  <c r="H18" i="2"/>
  <c r="H38" i="2" s="1"/>
  <c r="I7" i="1"/>
  <c r="I38" i="2"/>
  <c r="I22" i="2"/>
  <c r="I37" i="2"/>
  <c r="C38" i="2"/>
  <c r="C22" i="2"/>
  <c r="C37" i="2"/>
  <c r="L24" i="2" l="1"/>
  <c r="L26" i="2" s="1"/>
  <c r="L39" i="2"/>
  <c r="F18" i="2"/>
  <c r="F38" i="2" s="1"/>
  <c r="D22" i="2"/>
  <c r="D24" i="2" s="1"/>
  <c r="D26" i="2" s="1"/>
  <c r="AN24" i="2"/>
  <c r="AN26" i="2" s="1"/>
  <c r="J37" i="2"/>
  <c r="J22" i="2"/>
  <c r="J39" i="2" s="1"/>
  <c r="H22" i="2"/>
  <c r="H24" i="2" s="1"/>
  <c r="H26" i="2" s="1"/>
  <c r="AO24" i="2"/>
  <c r="AO26" i="2" s="1"/>
  <c r="E38" i="2"/>
  <c r="E39" i="2"/>
  <c r="G38" i="2"/>
  <c r="I39" i="2"/>
  <c r="I24" i="2"/>
  <c r="I26" i="2" s="1"/>
  <c r="C39" i="2"/>
  <c r="C24" i="2"/>
  <c r="C26" i="2" s="1"/>
  <c r="F22" i="2" l="1"/>
  <c r="F39" i="2" s="1"/>
  <c r="D39" i="2"/>
  <c r="H39" i="2"/>
  <c r="J24" i="2"/>
  <c r="J26" i="2" s="1"/>
  <c r="G39" i="2"/>
  <c r="G24" i="2"/>
  <c r="G26" i="2" s="1"/>
  <c r="F24" i="2" l="1"/>
  <c r="F2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AM17" authorId="0" shapeId="0" xr:uid="{EAD23FF6-FCEC-4D90-83F4-668B9B2EF95B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Acquisition termination cost</t>
        </r>
      </text>
    </comment>
  </commentList>
</comments>
</file>

<file path=xl/sharedStrings.xml><?xml version="1.0" encoding="utf-8"?>
<sst xmlns="http://schemas.openxmlformats.org/spreadsheetml/2006/main" count="96" uniqueCount="93">
  <si>
    <t>NVIDIA</t>
  </si>
  <si>
    <t>numbers in mio USD</t>
  </si>
  <si>
    <t>SEC</t>
  </si>
  <si>
    <t>Price</t>
  </si>
  <si>
    <t>Shares</t>
  </si>
  <si>
    <t>MC</t>
  </si>
  <si>
    <t>Cash</t>
  </si>
  <si>
    <t>Debt</t>
  </si>
  <si>
    <t>EV</t>
  </si>
  <si>
    <t>Businessmodel</t>
  </si>
  <si>
    <t>x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</si>
  <si>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</si>
  <si>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</si>
  <si>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</si>
  <si>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</si>
  <si>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</si>
  <si>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</si>
  <si>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</si>
  <si>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</si>
  <si>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</si>
  <si>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CEO: Jen-Hsun Huang</t>
  </si>
  <si>
    <t>Revenue</t>
  </si>
  <si>
    <t>COGS</t>
  </si>
  <si>
    <t>Gross Profit</t>
  </si>
  <si>
    <t>R&amp;D</t>
  </si>
  <si>
    <t>SGA</t>
  </si>
  <si>
    <t>Operating Profit</t>
  </si>
  <si>
    <t>Interest Income</t>
  </si>
  <si>
    <t>Interest Exepense</t>
  </si>
  <si>
    <t>Other</t>
  </si>
  <si>
    <t xml:space="preserve">Pretax Income </t>
  </si>
  <si>
    <t>Tax Expense</t>
  </si>
  <si>
    <t>Net Income</t>
  </si>
  <si>
    <t>EPS</t>
  </si>
  <si>
    <t>Revenue YoY</t>
  </si>
  <si>
    <t>Gross Margin</t>
  </si>
  <si>
    <t>Operating Margin</t>
  </si>
  <si>
    <t>Tax Rate</t>
  </si>
  <si>
    <t>Data Center</t>
  </si>
  <si>
    <t>Compute</t>
  </si>
  <si>
    <t>Networking</t>
  </si>
  <si>
    <t>Gaming</t>
  </si>
  <si>
    <t>Professional Vizualisation</t>
  </si>
  <si>
    <t>Automotive</t>
  </si>
  <si>
    <t>FY19</t>
  </si>
  <si>
    <t>FY20</t>
  </si>
  <si>
    <t>FY21</t>
  </si>
  <si>
    <t>FY22</t>
  </si>
  <si>
    <t>FY23</t>
  </si>
  <si>
    <t>FY24</t>
  </si>
  <si>
    <t>NVDA</t>
  </si>
  <si>
    <t>Notes</t>
  </si>
  <si>
    <t>Launch of Blackwell chips in FY25</t>
  </si>
  <si>
    <t>CFO: Colette M. Kress</t>
  </si>
  <si>
    <t>Other Operating Expenses</t>
  </si>
  <si>
    <t>Data Center Growth</t>
  </si>
  <si>
    <t>Compute Growth</t>
  </si>
  <si>
    <t>Networking Growth</t>
  </si>
  <si>
    <t>Gaming Growth</t>
  </si>
  <si>
    <t>Visualization Growth</t>
  </si>
  <si>
    <t>Automotive Growth</t>
  </si>
  <si>
    <t>OEM and other Growth</t>
  </si>
  <si>
    <t>Fouded: 1993, Founders: Jen-Hsun Huang,  Chris Malachowsky, Curtis R. Priem</t>
  </si>
  <si>
    <t>Q125</t>
  </si>
  <si>
    <t>Q225</t>
  </si>
  <si>
    <t>Other Income</t>
  </si>
  <si>
    <t>FY00</t>
  </si>
  <si>
    <t>FY01</t>
  </si>
  <si>
    <t>FY02</t>
  </si>
  <si>
    <t>FY03</t>
  </si>
  <si>
    <t>FY04</t>
  </si>
  <si>
    <t>FY05</t>
  </si>
  <si>
    <t>FY06</t>
  </si>
  <si>
    <t>FY07</t>
  </si>
  <si>
    <t>FY08</t>
  </si>
  <si>
    <t>FY09</t>
  </si>
  <si>
    <t>FY10</t>
  </si>
  <si>
    <t>FY11</t>
  </si>
  <si>
    <t>FY12</t>
  </si>
  <si>
    <t>FY13</t>
  </si>
  <si>
    <t>FY15</t>
  </si>
  <si>
    <t>FY14</t>
  </si>
  <si>
    <t>FY16</t>
  </si>
  <si>
    <t>FY17</t>
  </si>
  <si>
    <t>FY18</t>
  </si>
  <si>
    <t>CAGR</t>
  </si>
  <si>
    <t>Next-Gen chips: Rubin</t>
  </si>
  <si>
    <t>Compute &amp; Networking</t>
  </si>
  <si>
    <t>Graphics</t>
  </si>
  <si>
    <t>Q226</t>
  </si>
  <si>
    <t>Q326</t>
  </si>
  <si>
    <t>Q426</t>
  </si>
  <si>
    <t>FY25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</si>
</sst>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1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3" fontId="6" fillId="0" borderId="0" xfId="0" applyNumberFormat="1" applyFont="1" applyAlignment="1">
      <alignment horizontal="right"/>
    </xf>
    <xf numFmtId="3" fontId="6" fillId="0" borderId="0" xfId="0" applyNumberFormat="1" applyFont="1"/>
    <xf numFmtId="0" fontId="7" fillId="0" borderId="0" xfId="2" applyFon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left" indent="1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0" fontId="6" fillId="0" borderId="0" xfId="0" applyFont="1"/>
    <xf numFmtId="164" fontId="6" fillId="0" borderId="0" xfId="0" applyNumberFormat="1" applyFont="1"/>
    <xf numFmtId="9" fontId="1" fillId="0" borderId="0" xfId="1" applyFont="1"/>
    <xf numFmtId="166" fontId="1" fillId="0" borderId="0" xfId="0" applyNumberFormat="1" applyFont="1"/>
    <xf numFmtId="9" fontId="6" fillId="0" borderId="0" xfId="1" applyFont="1"/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CF797-C781-42AA-B03B-D2923324776E}">
  <dimension ref="A1:J13"/>
  <sheetViews>
    <sheetView tabSelected="1" zoomScale="200" zoomScaleNormal="200" workbookViewId="0">
      <selection activeCell="C3" sqref="C2:C3"/>
    </sheetView>
  </sheetViews>
  <sheetFormatPr defaultRowHeight="12.75" x14ac:dyDescent="0.2"/>
  <cols>
    <col min="1" max="1" width="3.5703125" style="4" customWidth="1"/>
    <col min="2" max="8" width="9.140625" style="4"/>
    <col min="9" max="9" width="10.140625" style="4" bestFit="1" customWidth="1"/>
    <col min="10" max="16384" width="9.140625" style="4"/>
  </cols>
  <sheetData>
    <row r="1" spans="1:10" x14ac:dyDescent="0.2">
      <c r="A1" s="10" t="s">
        <v>0</v>
      </c>
    </row>
    <row r="2" spans="1:10" x14ac:dyDescent="0.2">
      <c r="A2" s="4" t="s">
        <v>1</v>
      </c>
      <c r="H2" s="4" t="s">
        <v>3</v>
      </c>
      <c r="I2" s="15">
        <v>179.56</v>
      </c>
    </row>
    <row r="3" spans="1:10" x14ac:dyDescent="0.2">
      <c r="H3" s="4" t="s">
        <v>4</v>
      </c>
      <c r="I3" s="6">
        <v>24366</v>
      </c>
      <c r="J3" s="5" t="s">
        <v>64</v>
      </c>
    </row>
    <row r="4" spans="1:10" x14ac:dyDescent="0.2">
      <c r="B4" s="4" t="s">
        <v>2</v>
      </c>
      <c r="H4" s="4" t="s">
        <v>5</v>
      </c>
      <c r="I4" s="6">
        <f>I2*I3</f>
        <v>4375158.96</v>
      </c>
    </row>
    <row r="5" spans="1:10" x14ac:dyDescent="0.2">
      <c r="B5" s="4" t="s">
        <v>50</v>
      </c>
      <c r="H5" s="4" t="s">
        <v>6</v>
      </c>
      <c r="I5" s="6">
        <f>11639+45152</f>
        <v>56791</v>
      </c>
      <c r="J5" s="5" t="s">
        <v>64</v>
      </c>
    </row>
    <row r="6" spans="1:10" x14ac:dyDescent="0.2">
      <c r="H6" s="4" t="s">
        <v>7</v>
      </c>
      <c r="I6" s="6">
        <v>8466</v>
      </c>
      <c r="J6" s="5" t="s">
        <v>64</v>
      </c>
    </row>
    <row r="7" spans="1:10" x14ac:dyDescent="0.2">
      <c r="A7" s="16" t="s">
        <v>10</v>
      </c>
      <c r="B7" s="17" t="s">
        <v>9</v>
      </c>
      <c r="H7" s="4" t="s">
        <v>8</v>
      </c>
      <c r="I7" s="6">
        <f>I4-I5+I6</f>
        <v>4326833.96</v>
      </c>
    </row>
    <row r="9" spans="1:10" x14ac:dyDescent="0.2">
      <c r="H9" s="4" t="s">
        <v>62</v>
      </c>
    </row>
    <row r="10" spans="1:10" x14ac:dyDescent="0.2">
      <c r="H10" s="4" t="s">
        <v>20</v>
      </c>
    </row>
    <row r="11" spans="1:10" x14ac:dyDescent="0.2">
      <c r="B11" s="18" t="s">
        <v>51</v>
      </c>
      <c r="H11" s="4" t="s">
        <v>53</v>
      </c>
    </row>
    <row r="12" spans="1:10" x14ac:dyDescent="0.2">
      <c r="B12" s="4" t="s">
        <v>52</v>
      </c>
    </row>
    <row r="13" spans="1:10" x14ac:dyDescent="0.2">
      <c r="B13" s="4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FD93-400A-4B64-9637-988319BC69BE}">
  <dimension ref="A1:BO384"/>
  <sheetViews>
    <sheetView zoomScale="200" zoomScaleNormal="200" workbookViewId="0">
      <pane xSplit="2" ySplit="2" topLeftCell="AD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4.7109375" style="4" bestFit="1" customWidth="1"/>
    <col min="2" max="2" width="24.5703125" style="4" bestFit="1" customWidth="1"/>
    <col min="3" max="16384" width="9.140625" style="4"/>
  </cols>
  <sheetData>
    <row r="1" spans="1:67" x14ac:dyDescent="0.2">
      <c r="A1" s="3" t="s">
        <v>12</v>
      </c>
    </row>
    <row r="2" spans="1:67" x14ac:dyDescent="0.2"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11</v>
      </c>
      <c r="I2" s="5" t="s">
        <v>18</v>
      </c>
      <c r="J2" s="5" t="s">
        <v>19</v>
      </c>
      <c r="K2" s="5" t="s">
        <v>63</v>
      </c>
      <c r="L2" s="5" t="s">
        <v>89</v>
      </c>
      <c r="M2" s="5" t="s">
        <v>90</v>
      </c>
      <c r="N2" s="5" t="s">
        <v>91</v>
      </c>
      <c r="O2" s="5"/>
      <c r="P2" s="5" t="s">
        <v>66</v>
      </c>
      <c r="Q2" s="5" t="s">
        <v>67</v>
      </c>
      <c r="R2" s="5" t="s">
        <v>68</v>
      </c>
      <c r="S2" s="5" t="s">
        <v>69</v>
      </c>
      <c r="T2" s="5" t="s">
        <v>70</v>
      </c>
      <c r="U2" s="5" t="s">
        <v>71</v>
      </c>
      <c r="V2" s="5" t="s">
        <v>72</v>
      </c>
      <c r="W2" s="5" t="s">
        <v>73</v>
      </c>
      <c r="X2" s="5" t="s">
        <v>74</v>
      </c>
      <c r="Y2" s="5" t="s">
        <v>75</v>
      </c>
      <c r="Z2" s="5" t="s">
        <v>76</v>
      </c>
      <c r="AA2" s="5" t="s">
        <v>77</v>
      </c>
      <c r="AB2" s="5" t="s">
        <v>78</v>
      </c>
      <c r="AC2" s="5" t="s">
        <v>79</v>
      </c>
      <c r="AD2" s="5" t="s">
        <v>81</v>
      </c>
      <c r="AE2" s="5" t="s">
        <v>80</v>
      </c>
      <c r="AF2" s="5" t="s">
        <v>82</v>
      </c>
      <c r="AG2" s="5" t="s">
        <v>83</v>
      </c>
      <c r="AH2" s="5" t="s">
        <v>84</v>
      </c>
      <c r="AI2" s="5" t="s">
        <v>44</v>
      </c>
      <c r="AJ2" s="5" t="s">
        <v>45</v>
      </c>
      <c r="AK2" s="5" t="s">
        <v>46</v>
      </c>
      <c r="AL2" s="5" t="s">
        <v>47</v>
      </c>
      <c r="AM2" s="5" t="s">
        <v>48</v>
      </c>
      <c r="AN2" s="5" t="s">
        <v>49</v>
      </c>
      <c r="AO2" s="5" t="s">
        <v>92</v>
      </c>
    </row>
    <row r="3" spans="1:67" x14ac:dyDescent="0.2">
      <c r="B3" s="4" t="s">
        <v>38</v>
      </c>
      <c r="C3" s="6">
        <v>4284</v>
      </c>
      <c r="D3" s="6">
        <v>10323</v>
      </c>
      <c r="E3" s="6">
        <v>14514</v>
      </c>
      <c r="F3" s="6">
        <f t="shared" ref="F3:F9" si="0">+AN3-SUM(C3:E3)</f>
        <v>18404</v>
      </c>
      <c r="G3" s="6">
        <v>22563</v>
      </c>
      <c r="H3" s="6">
        <v>26272</v>
      </c>
      <c r="I3" s="6">
        <v>30771</v>
      </c>
      <c r="J3" s="6">
        <f t="shared" ref="J3:J9" si="1">+AO3-SUM(G3:I3)</f>
        <v>35580</v>
      </c>
      <c r="K3" s="6">
        <v>39112</v>
      </c>
      <c r="L3" s="6">
        <v>41096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>
        <v>15005</v>
      </c>
      <c r="AN3" s="6">
        <v>47525</v>
      </c>
      <c r="AO3" s="6">
        <v>115186</v>
      </c>
    </row>
    <row r="4" spans="1:67" x14ac:dyDescent="0.2">
      <c r="B4" s="7" t="s">
        <v>39</v>
      </c>
      <c r="C4" s="6">
        <v>3357</v>
      </c>
      <c r="D4" s="6">
        <v>8612</v>
      </c>
      <c r="E4" s="6">
        <v>11908</v>
      </c>
      <c r="F4" s="6">
        <f t="shared" si="0"/>
        <v>15073</v>
      </c>
      <c r="G4" s="6">
        <v>19392</v>
      </c>
      <c r="H4" s="6">
        <v>22604</v>
      </c>
      <c r="I4" s="6">
        <v>27644</v>
      </c>
      <c r="J4" s="6">
        <f t="shared" si="1"/>
        <v>32556</v>
      </c>
      <c r="K4" s="6">
        <v>34155</v>
      </c>
      <c r="L4" s="6">
        <v>33844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>
        <v>11317</v>
      </c>
      <c r="AN4" s="6">
        <v>38950</v>
      </c>
      <c r="AO4" s="6">
        <v>102196</v>
      </c>
    </row>
    <row r="5" spans="1:67" x14ac:dyDescent="0.2">
      <c r="B5" s="7" t="s">
        <v>40</v>
      </c>
      <c r="C5" s="6">
        <v>927</v>
      </c>
      <c r="D5" s="6">
        <v>1711</v>
      </c>
      <c r="E5" s="6">
        <v>2606</v>
      </c>
      <c r="F5" s="6">
        <f t="shared" si="0"/>
        <v>3331</v>
      </c>
      <c r="G5" s="6">
        <v>3171</v>
      </c>
      <c r="H5" s="6">
        <v>3668</v>
      </c>
      <c r="I5" s="6">
        <v>3127</v>
      </c>
      <c r="J5" s="6">
        <f t="shared" si="1"/>
        <v>3024</v>
      </c>
      <c r="K5" s="6">
        <v>4957</v>
      </c>
      <c r="L5" s="6">
        <v>7252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>
        <v>3688</v>
      </c>
      <c r="AN5" s="6">
        <v>8575</v>
      </c>
      <c r="AO5" s="6">
        <v>12990</v>
      </c>
    </row>
    <row r="6" spans="1:67" x14ac:dyDescent="0.2">
      <c r="B6" s="4" t="s">
        <v>41</v>
      </c>
      <c r="C6" s="6">
        <v>2240</v>
      </c>
      <c r="D6" s="6">
        <v>2486</v>
      </c>
      <c r="E6" s="6">
        <v>2856</v>
      </c>
      <c r="F6" s="6">
        <f t="shared" si="0"/>
        <v>2865</v>
      </c>
      <c r="G6" s="6">
        <v>2647</v>
      </c>
      <c r="H6" s="6">
        <v>2880</v>
      </c>
      <c r="I6" s="6">
        <v>3279</v>
      </c>
      <c r="J6" s="6">
        <f t="shared" si="1"/>
        <v>2544</v>
      </c>
      <c r="K6" s="6">
        <v>3763</v>
      </c>
      <c r="L6" s="6">
        <v>4287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>
        <v>9067</v>
      </c>
      <c r="AN6" s="6">
        <v>10447</v>
      </c>
      <c r="AO6" s="6">
        <v>11350</v>
      </c>
    </row>
    <row r="7" spans="1:67" x14ac:dyDescent="0.2">
      <c r="B7" s="4" t="s">
        <v>42</v>
      </c>
      <c r="C7" s="6">
        <v>295</v>
      </c>
      <c r="D7" s="6">
        <v>379</v>
      </c>
      <c r="E7" s="6">
        <v>416</v>
      </c>
      <c r="F7" s="6">
        <f t="shared" si="0"/>
        <v>463</v>
      </c>
      <c r="G7" s="6">
        <v>427</v>
      </c>
      <c r="H7" s="6">
        <v>454</v>
      </c>
      <c r="I7" s="6">
        <v>486</v>
      </c>
      <c r="J7" s="6">
        <f t="shared" si="1"/>
        <v>511</v>
      </c>
      <c r="K7" s="6">
        <v>509</v>
      </c>
      <c r="L7" s="6">
        <v>601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>
        <v>1544</v>
      </c>
      <c r="AN7" s="6">
        <v>1553</v>
      </c>
      <c r="AO7" s="6">
        <v>1878</v>
      </c>
    </row>
    <row r="8" spans="1:67" x14ac:dyDescent="0.2">
      <c r="B8" s="4" t="s">
        <v>43</v>
      </c>
      <c r="C8" s="6">
        <v>296</v>
      </c>
      <c r="D8" s="6">
        <v>259</v>
      </c>
      <c r="E8" s="6">
        <v>261</v>
      </c>
      <c r="F8" s="6">
        <f t="shared" si="0"/>
        <v>275</v>
      </c>
      <c r="G8" s="6">
        <v>329</v>
      </c>
      <c r="H8" s="6">
        <v>346</v>
      </c>
      <c r="I8" s="6">
        <v>449</v>
      </c>
      <c r="J8" s="6">
        <f t="shared" si="1"/>
        <v>570</v>
      </c>
      <c r="K8" s="6">
        <v>567</v>
      </c>
      <c r="L8" s="6">
        <v>586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>
        <v>903</v>
      </c>
      <c r="AN8" s="6">
        <v>1091</v>
      </c>
      <c r="AO8" s="6">
        <v>1694</v>
      </c>
    </row>
    <row r="9" spans="1:67" x14ac:dyDescent="0.2">
      <c r="B9" s="4" t="s">
        <v>29</v>
      </c>
      <c r="C9" s="6">
        <v>77</v>
      </c>
      <c r="D9" s="6">
        <v>66</v>
      </c>
      <c r="E9" s="6">
        <v>73</v>
      </c>
      <c r="F9" s="6">
        <f t="shared" si="0"/>
        <v>90</v>
      </c>
      <c r="G9" s="6">
        <v>78</v>
      </c>
      <c r="H9" s="6">
        <v>88</v>
      </c>
      <c r="I9" s="6">
        <v>97</v>
      </c>
      <c r="J9" s="6">
        <f t="shared" si="1"/>
        <v>126</v>
      </c>
      <c r="K9" s="6">
        <v>111</v>
      </c>
      <c r="L9" s="6">
        <v>173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>
        <v>455</v>
      </c>
      <c r="AN9" s="6">
        <v>306</v>
      </c>
      <c r="AO9" s="6">
        <v>389</v>
      </c>
    </row>
    <row r="10" spans="1:67" x14ac:dyDescent="0.2">
      <c r="B10" s="4" t="s">
        <v>87</v>
      </c>
      <c r="C10" s="8">
        <v>4460</v>
      </c>
      <c r="D10" s="8">
        <v>10402</v>
      </c>
      <c r="E10" s="8">
        <v>14645</v>
      </c>
      <c r="F10" s="8">
        <v>17898</v>
      </c>
      <c r="G10" s="8">
        <v>22675</v>
      </c>
      <c r="H10" s="8">
        <v>26446</v>
      </c>
      <c r="I10" s="8">
        <v>31036</v>
      </c>
      <c r="J10" s="8">
        <v>36036</v>
      </c>
      <c r="K10" s="8">
        <v>39589</v>
      </c>
      <c r="L10" s="6"/>
      <c r="M10" s="6"/>
      <c r="N10" s="6"/>
      <c r="O10" s="6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>
        <v>2932</v>
      </c>
      <c r="AJ10" s="9">
        <v>3279</v>
      </c>
      <c r="AK10" s="9">
        <v>6841</v>
      </c>
      <c r="AL10" s="9">
        <v>11046</v>
      </c>
      <c r="AM10" s="9">
        <v>15068</v>
      </c>
      <c r="AN10" s="9">
        <v>47405</v>
      </c>
      <c r="AO10" s="9">
        <v>116193</v>
      </c>
    </row>
    <row r="11" spans="1:67" x14ac:dyDescent="0.2">
      <c r="B11" s="4" t="s">
        <v>88</v>
      </c>
      <c r="C11" s="8">
        <v>2732</v>
      </c>
      <c r="D11" s="8">
        <v>3105</v>
      </c>
      <c r="E11" s="8">
        <v>3475</v>
      </c>
      <c r="F11" s="8">
        <v>4205</v>
      </c>
      <c r="G11" s="8">
        <v>3369</v>
      </c>
      <c r="H11" s="8">
        <v>3594</v>
      </c>
      <c r="I11" s="8">
        <v>4046</v>
      </c>
      <c r="J11" s="8">
        <v>3295</v>
      </c>
      <c r="K11" s="8">
        <v>4473</v>
      </c>
      <c r="L11" s="6"/>
      <c r="M11" s="6"/>
      <c r="N11" s="6"/>
      <c r="O11" s="6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9"/>
      <c r="AB11" s="9"/>
      <c r="AC11" s="9"/>
      <c r="AD11" s="9"/>
      <c r="AE11" s="9"/>
      <c r="AF11" s="9"/>
      <c r="AG11" s="9"/>
      <c r="AH11" s="9"/>
      <c r="AI11" s="9">
        <v>6246</v>
      </c>
      <c r="AJ11" s="9">
        <v>7639</v>
      </c>
      <c r="AK11" s="9">
        <v>9834</v>
      </c>
      <c r="AL11" s="9">
        <v>15868</v>
      </c>
      <c r="AM11" s="9">
        <v>11906</v>
      </c>
      <c r="AN11" s="9">
        <v>13517</v>
      </c>
      <c r="AO11" s="9">
        <v>14304</v>
      </c>
    </row>
    <row r="12" spans="1:67" x14ac:dyDescent="0.2">
      <c r="B12" s="10" t="s">
        <v>21</v>
      </c>
      <c r="C12" s="11">
        <v>7192</v>
      </c>
      <c r="D12" s="11">
        <v>13507</v>
      </c>
      <c r="E12" s="11">
        <v>18120</v>
      </c>
      <c r="F12" s="11">
        <f>+AN12-SUM(C12:E12)</f>
        <v>22103</v>
      </c>
      <c r="G12" s="11">
        <v>26044</v>
      </c>
      <c r="H12" s="11">
        <v>30040</v>
      </c>
      <c r="I12" s="11">
        <v>35082</v>
      </c>
      <c r="J12" s="11">
        <f>+AO12-SUM(G12:I12)</f>
        <v>39331</v>
      </c>
      <c r="K12" s="11">
        <v>44062</v>
      </c>
      <c r="L12" s="11">
        <v>46743</v>
      </c>
      <c r="M12" s="11"/>
      <c r="N12" s="11"/>
      <c r="O12" s="11"/>
      <c r="P12" s="1">
        <v>374.505</v>
      </c>
      <c r="Q12" s="1">
        <v>735.26400000000001</v>
      </c>
      <c r="R12" s="1">
        <v>1369.471</v>
      </c>
      <c r="S12" s="1">
        <v>1909.4469999999999</v>
      </c>
      <c r="T12" s="1">
        <v>1822.9449999999999</v>
      </c>
      <c r="U12" s="1">
        <v>2010.0329999999999</v>
      </c>
      <c r="V12" s="1">
        <v>2375.6869999999999</v>
      </c>
      <c r="W12" s="1">
        <v>3068.7710000000002</v>
      </c>
      <c r="X12" s="1">
        <v>4097.8599999999997</v>
      </c>
      <c r="Y12" s="1">
        <v>3424.8589999999999</v>
      </c>
      <c r="Z12" s="1">
        <v>3326.4450000000002</v>
      </c>
      <c r="AA12" s="2">
        <v>3543.3090000000002</v>
      </c>
      <c r="AB12" s="2">
        <v>3997.93</v>
      </c>
      <c r="AC12" s="2">
        <v>4280.1589999999997</v>
      </c>
      <c r="AD12" s="2">
        <v>4130</v>
      </c>
      <c r="AE12" s="2">
        <v>4682</v>
      </c>
      <c r="AF12" s="2">
        <v>5010</v>
      </c>
      <c r="AG12" s="2">
        <v>6910</v>
      </c>
      <c r="AH12" s="2">
        <v>9714</v>
      </c>
      <c r="AI12" s="2">
        <f t="shared" ref="AI12" si="2">+AI11+AI10+AI7+AI6+AI5</f>
        <v>9178</v>
      </c>
      <c r="AJ12" s="2">
        <v>10918</v>
      </c>
      <c r="AK12" s="2">
        <v>16675</v>
      </c>
      <c r="AL12" s="2">
        <v>26913</v>
      </c>
      <c r="AM12" s="11">
        <v>26974</v>
      </c>
      <c r="AN12" s="11">
        <v>60922</v>
      </c>
      <c r="AO12" s="11">
        <v>130497</v>
      </c>
      <c r="BM12" s="9">
        <v>26977</v>
      </c>
      <c r="BN12" s="9">
        <v>60922</v>
      </c>
      <c r="BO12" s="9">
        <v>130497</v>
      </c>
    </row>
    <row r="13" spans="1:67" x14ac:dyDescent="0.2">
      <c r="B13" s="4" t="s">
        <v>22</v>
      </c>
      <c r="C13" s="6">
        <v>2544</v>
      </c>
      <c r="D13" s="6">
        <v>4045</v>
      </c>
      <c r="E13" s="6">
        <v>4720</v>
      </c>
      <c r="F13" s="6">
        <f>+AN13-SUM(C13:E13)</f>
        <v>5312</v>
      </c>
      <c r="G13" s="6">
        <v>5638</v>
      </c>
      <c r="H13" s="6">
        <v>7466</v>
      </c>
      <c r="I13" s="6">
        <v>8926</v>
      </c>
      <c r="J13" s="6">
        <f>+AO13-SUM(G13:I13)</f>
        <v>10609</v>
      </c>
      <c r="K13" s="6">
        <v>17394</v>
      </c>
      <c r="L13" s="6">
        <v>12890</v>
      </c>
      <c r="M13" s="6"/>
      <c r="N13" s="6"/>
      <c r="O13" s="6"/>
      <c r="P13" s="9">
        <v>141.84299999999999</v>
      </c>
      <c r="Q13" s="9">
        <v>272.87900000000002</v>
      </c>
      <c r="R13" s="9">
        <v>519.23800000000006</v>
      </c>
      <c r="S13" s="9">
        <v>1327.271</v>
      </c>
      <c r="T13" s="9">
        <v>1294.067</v>
      </c>
      <c r="U13" s="9">
        <v>1360.547</v>
      </c>
      <c r="V13" s="9">
        <v>1465.654</v>
      </c>
      <c r="W13" s="9">
        <v>1768.3219999999999</v>
      </c>
      <c r="X13" s="9">
        <v>2228.58</v>
      </c>
      <c r="Y13" s="9">
        <v>2250.59</v>
      </c>
      <c r="Z13" s="9">
        <v>2149.5219999999999</v>
      </c>
      <c r="AA13" s="9">
        <v>2134.2190000000001</v>
      </c>
      <c r="AB13" s="9">
        <v>1941.413</v>
      </c>
      <c r="AC13" s="9">
        <v>2053.8159999999998</v>
      </c>
      <c r="AD13" s="9">
        <v>1862</v>
      </c>
      <c r="AE13" s="9">
        <v>2083</v>
      </c>
      <c r="AF13" s="9">
        <v>2199</v>
      </c>
      <c r="AG13" s="9">
        <v>2847</v>
      </c>
      <c r="AH13" s="9">
        <v>3892</v>
      </c>
      <c r="AI13" s="9">
        <v>4545</v>
      </c>
      <c r="AJ13" s="9">
        <v>4150</v>
      </c>
      <c r="AK13" s="9">
        <v>6279</v>
      </c>
      <c r="AL13" s="9">
        <v>9440</v>
      </c>
      <c r="AM13" s="6">
        <v>11618</v>
      </c>
      <c r="AN13" s="6">
        <v>16621</v>
      </c>
      <c r="AO13" s="6">
        <v>32639</v>
      </c>
      <c r="BM13" s="9">
        <v>11618</v>
      </c>
      <c r="BN13" s="9">
        <v>16621</v>
      </c>
      <c r="BO13" s="9">
        <v>32638</v>
      </c>
    </row>
    <row r="14" spans="1:67" x14ac:dyDescent="0.2">
      <c r="B14" s="4" t="s">
        <v>23</v>
      </c>
      <c r="C14" s="6">
        <f t="shared" ref="C14:G14" si="3">+C12-C13</f>
        <v>4648</v>
      </c>
      <c r="D14" s="6">
        <f t="shared" si="3"/>
        <v>9462</v>
      </c>
      <c r="E14" s="6">
        <f t="shared" si="3"/>
        <v>13400</v>
      </c>
      <c r="F14" s="6">
        <f t="shared" si="3"/>
        <v>16791</v>
      </c>
      <c r="G14" s="6">
        <f t="shared" si="3"/>
        <v>20406</v>
      </c>
      <c r="H14" s="6">
        <f>+H12-H13</f>
        <v>22574</v>
      </c>
      <c r="I14" s="6">
        <f t="shared" ref="I14:L14" si="4">+I12-I13</f>
        <v>26156</v>
      </c>
      <c r="J14" s="6">
        <f t="shared" si="4"/>
        <v>28722</v>
      </c>
      <c r="K14" s="6">
        <f t="shared" si="4"/>
        <v>26668</v>
      </c>
      <c r="L14" s="6">
        <f t="shared" si="4"/>
        <v>33853</v>
      </c>
      <c r="M14" s="6"/>
      <c r="N14" s="6"/>
      <c r="O14" s="6"/>
      <c r="P14" s="9">
        <f t="shared" ref="P14:U14" si="5">+P12-P13</f>
        <v>232.66200000000001</v>
      </c>
      <c r="Q14" s="9">
        <f t="shared" si="5"/>
        <v>462.38499999999999</v>
      </c>
      <c r="R14" s="9">
        <f t="shared" si="5"/>
        <v>850.23299999999995</v>
      </c>
      <c r="S14" s="9">
        <f t="shared" si="5"/>
        <v>582.17599999999993</v>
      </c>
      <c r="T14" s="9">
        <f t="shared" si="5"/>
        <v>528.87799999999993</v>
      </c>
      <c r="U14" s="9">
        <f t="shared" si="5"/>
        <v>649.48599999999988</v>
      </c>
      <c r="V14" s="9">
        <f>+V12-V13</f>
        <v>910.0329999999999</v>
      </c>
      <c r="W14" s="9">
        <f>+W12-W13</f>
        <v>1300.4490000000003</v>
      </c>
      <c r="X14" s="9">
        <f>+X12-X13</f>
        <v>1869.2799999999997</v>
      </c>
      <c r="Y14" s="9">
        <f>+Y12-Y13</f>
        <v>1174.2689999999998</v>
      </c>
      <c r="Z14" s="9">
        <f>+Z12-Z13</f>
        <v>1176.9230000000002</v>
      </c>
      <c r="AA14" s="9">
        <f t="shared" ref="AA14:AI14" si="6">+AA12-AA13</f>
        <v>1409.0900000000001</v>
      </c>
      <c r="AB14" s="9">
        <f t="shared" si="6"/>
        <v>2056.5169999999998</v>
      </c>
      <c r="AC14" s="9">
        <f t="shared" si="6"/>
        <v>2226.3429999999998</v>
      </c>
      <c r="AD14" s="9">
        <f t="shared" si="6"/>
        <v>2268</v>
      </c>
      <c r="AE14" s="9">
        <f t="shared" si="6"/>
        <v>2599</v>
      </c>
      <c r="AF14" s="9">
        <f t="shared" si="6"/>
        <v>2811</v>
      </c>
      <c r="AG14" s="9">
        <f t="shared" si="6"/>
        <v>4063</v>
      </c>
      <c r="AH14" s="9">
        <f t="shared" si="6"/>
        <v>5822</v>
      </c>
      <c r="AI14" s="9">
        <f t="shared" si="6"/>
        <v>4633</v>
      </c>
      <c r="AJ14" s="9">
        <v>6768</v>
      </c>
      <c r="AK14" s="9">
        <v>10396</v>
      </c>
      <c r="AL14" s="9">
        <v>17473</v>
      </c>
      <c r="AM14" s="6">
        <f>+AM12-AM13</f>
        <v>15356</v>
      </c>
      <c r="AN14" s="6">
        <f t="shared" ref="AN14:AO14" si="7">+AN12-AN13</f>
        <v>44301</v>
      </c>
      <c r="AO14" s="6">
        <f t="shared" si="7"/>
        <v>97858</v>
      </c>
      <c r="BM14" s="9">
        <v>15359</v>
      </c>
      <c r="BN14" s="9">
        <v>44301</v>
      </c>
      <c r="BO14" s="9">
        <v>97859</v>
      </c>
    </row>
    <row r="15" spans="1:67" x14ac:dyDescent="0.2">
      <c r="B15" s="4" t="s">
        <v>24</v>
      </c>
      <c r="C15" s="6">
        <v>1875</v>
      </c>
      <c r="D15" s="6">
        <v>2040</v>
      </c>
      <c r="E15" s="6">
        <v>2294</v>
      </c>
      <c r="F15" s="6">
        <f>+AN15-SUM(C15:E15)</f>
        <v>2466</v>
      </c>
      <c r="G15" s="6">
        <v>2720</v>
      </c>
      <c r="H15" s="6">
        <v>3090</v>
      </c>
      <c r="I15" s="6">
        <v>3390</v>
      </c>
      <c r="J15" s="6">
        <f>+AO15-SUM(G15:I15)</f>
        <v>3714</v>
      </c>
      <c r="K15" s="6">
        <v>3989</v>
      </c>
      <c r="L15" s="6">
        <v>4291</v>
      </c>
      <c r="M15" s="6"/>
      <c r="N15" s="12"/>
      <c r="O15" s="6"/>
      <c r="P15" s="9"/>
      <c r="Q15" s="9"/>
      <c r="R15" s="9"/>
      <c r="S15" s="9">
        <v>224.87299999999999</v>
      </c>
      <c r="T15" s="9">
        <v>269.97199999999998</v>
      </c>
      <c r="U15" s="9">
        <v>335.10399999999998</v>
      </c>
      <c r="V15" s="9">
        <v>357.12299999999999</v>
      </c>
      <c r="W15" s="9">
        <v>553.46699999999998</v>
      </c>
      <c r="X15" s="9">
        <v>691.63699999999994</v>
      </c>
      <c r="Y15" s="9">
        <v>855.87900000000002</v>
      </c>
      <c r="Z15" s="9">
        <v>908.851</v>
      </c>
      <c r="AA15" s="9">
        <v>848.83</v>
      </c>
      <c r="AB15" s="9">
        <v>1002.605</v>
      </c>
      <c r="AC15" s="9">
        <v>1147.2819999999999</v>
      </c>
      <c r="AD15" s="9">
        <v>1336</v>
      </c>
      <c r="AE15" s="9">
        <v>1360</v>
      </c>
      <c r="AF15" s="9">
        <v>1331</v>
      </c>
      <c r="AG15" s="9">
        <v>1463</v>
      </c>
      <c r="AH15" s="9">
        <v>1797</v>
      </c>
      <c r="AI15" s="9">
        <v>2376</v>
      </c>
      <c r="AJ15" s="9">
        <v>2829</v>
      </c>
      <c r="AK15" s="9">
        <v>3924</v>
      </c>
      <c r="AL15" s="9">
        <v>5267</v>
      </c>
      <c r="AM15" s="6">
        <v>7339</v>
      </c>
      <c r="AN15" s="6">
        <v>8675</v>
      </c>
      <c r="AO15" s="6">
        <v>12914</v>
      </c>
      <c r="BM15" s="9">
        <v>7339</v>
      </c>
      <c r="BN15" s="9">
        <v>8674</v>
      </c>
      <c r="BO15" s="9">
        <v>12914</v>
      </c>
    </row>
    <row r="16" spans="1:67" x14ac:dyDescent="0.2">
      <c r="B16" s="4" t="s">
        <v>25</v>
      </c>
      <c r="C16" s="6">
        <v>633</v>
      </c>
      <c r="D16" s="6">
        <v>622</v>
      </c>
      <c r="E16" s="6">
        <v>689</v>
      </c>
      <c r="F16" s="6">
        <f>+AN16-SUM(C16:E16)</f>
        <v>710</v>
      </c>
      <c r="G16" s="6">
        <v>777</v>
      </c>
      <c r="H16" s="6">
        <v>842</v>
      </c>
      <c r="I16" s="6">
        <v>897</v>
      </c>
      <c r="J16" s="6">
        <f>+AO16-SUM(G16:I16)</f>
        <v>975</v>
      </c>
      <c r="K16" s="6">
        <v>1041</v>
      </c>
      <c r="L16" s="6">
        <v>1122</v>
      </c>
      <c r="M16" s="6"/>
      <c r="N16" s="6"/>
      <c r="O16" s="6"/>
      <c r="P16" s="9"/>
      <c r="Q16" s="9"/>
      <c r="R16" s="9"/>
      <c r="S16" s="9">
        <v>151.48500000000001</v>
      </c>
      <c r="T16" s="9">
        <v>165.249</v>
      </c>
      <c r="U16" s="9">
        <v>200.78899999999999</v>
      </c>
      <c r="V16" s="9">
        <v>202.08799999999999</v>
      </c>
      <c r="W16" s="9">
        <v>293.52999999999997</v>
      </c>
      <c r="X16" s="9">
        <v>341.29700000000003</v>
      </c>
      <c r="Y16" s="9">
        <v>362.22199999999998</v>
      </c>
      <c r="Z16" s="9">
        <v>367.017</v>
      </c>
      <c r="AA16" s="9">
        <v>361.51299999999998</v>
      </c>
      <c r="AB16" s="9">
        <v>405.613</v>
      </c>
      <c r="AC16" s="9">
        <v>430.822</v>
      </c>
      <c r="AD16" s="9">
        <v>436</v>
      </c>
      <c r="AE16" s="9">
        <v>480</v>
      </c>
      <c r="AF16" s="9">
        <v>602</v>
      </c>
      <c r="AG16" s="9">
        <v>663</v>
      </c>
      <c r="AH16" s="9">
        <v>815</v>
      </c>
      <c r="AI16" s="9">
        <v>991</v>
      </c>
      <c r="AJ16" s="9">
        <v>1093</v>
      </c>
      <c r="AK16" s="9">
        <v>1940</v>
      </c>
      <c r="AL16" s="9">
        <v>2166</v>
      </c>
      <c r="AM16" s="6">
        <v>2440</v>
      </c>
      <c r="AN16" s="6">
        <v>2654</v>
      </c>
      <c r="AO16" s="6">
        <v>3491</v>
      </c>
      <c r="BM16" s="9">
        <v>2440</v>
      </c>
      <c r="BN16" s="9">
        <v>2655</v>
      </c>
      <c r="BO16" s="9">
        <v>3491</v>
      </c>
    </row>
    <row r="17" spans="2:67" x14ac:dyDescent="0.2">
      <c r="B17" s="4" t="s">
        <v>54</v>
      </c>
      <c r="C17" s="6">
        <v>0</v>
      </c>
      <c r="D17" s="6">
        <v>0</v>
      </c>
      <c r="E17" s="6">
        <v>0</v>
      </c>
      <c r="F17" s="6">
        <f>+AN17-SUM(C17:E17)</f>
        <v>0</v>
      </c>
      <c r="G17" s="6">
        <v>0</v>
      </c>
      <c r="H17" s="6">
        <v>0</v>
      </c>
      <c r="I17" s="6">
        <v>0</v>
      </c>
      <c r="J17" s="6">
        <f>+AO17-SUM(G17:I17)</f>
        <v>0</v>
      </c>
      <c r="K17" s="6">
        <v>0</v>
      </c>
      <c r="L17" s="6">
        <v>0</v>
      </c>
      <c r="M17" s="6"/>
      <c r="N17" s="6"/>
      <c r="O17" s="6"/>
      <c r="P17" s="9">
        <f t="shared" ref="P17:AI17" si="8">+P15+P16</f>
        <v>0</v>
      </c>
      <c r="Q17" s="9">
        <f t="shared" si="8"/>
        <v>0</v>
      </c>
      <c r="R17" s="9">
        <f t="shared" si="8"/>
        <v>0</v>
      </c>
      <c r="S17" s="9">
        <f t="shared" si="8"/>
        <v>376.358</v>
      </c>
      <c r="T17" s="9">
        <f t="shared" si="8"/>
        <v>435.221</v>
      </c>
      <c r="U17" s="9">
        <f t="shared" si="8"/>
        <v>535.89300000000003</v>
      </c>
      <c r="V17" s="9">
        <f t="shared" si="8"/>
        <v>559.21100000000001</v>
      </c>
      <c r="W17" s="9">
        <f t="shared" si="8"/>
        <v>846.99699999999996</v>
      </c>
      <c r="X17" s="9">
        <f t="shared" si="8"/>
        <v>1032.934</v>
      </c>
      <c r="Y17" s="9">
        <f t="shared" si="8"/>
        <v>1218.1010000000001</v>
      </c>
      <c r="Z17" s="9">
        <f t="shared" si="8"/>
        <v>1275.8679999999999</v>
      </c>
      <c r="AA17" s="9">
        <f t="shared" si="8"/>
        <v>1210.3430000000001</v>
      </c>
      <c r="AB17" s="9">
        <f t="shared" si="8"/>
        <v>1408.2180000000001</v>
      </c>
      <c r="AC17" s="9">
        <f t="shared" si="8"/>
        <v>1578.1039999999998</v>
      </c>
      <c r="AD17" s="9">
        <f t="shared" si="8"/>
        <v>1772</v>
      </c>
      <c r="AE17" s="9">
        <f t="shared" si="8"/>
        <v>1840</v>
      </c>
      <c r="AF17" s="9">
        <f t="shared" si="8"/>
        <v>1933</v>
      </c>
      <c r="AG17" s="9">
        <f t="shared" si="8"/>
        <v>2126</v>
      </c>
      <c r="AH17" s="9">
        <f t="shared" si="8"/>
        <v>2612</v>
      </c>
      <c r="AI17" s="9">
        <f t="shared" si="8"/>
        <v>3367</v>
      </c>
      <c r="AJ17" s="9">
        <v>3922</v>
      </c>
      <c r="AK17" s="9">
        <v>5864</v>
      </c>
      <c r="AL17" s="9">
        <v>7433</v>
      </c>
      <c r="AM17" s="6">
        <v>1353</v>
      </c>
      <c r="AN17" s="6">
        <v>0</v>
      </c>
      <c r="AO17" s="6">
        <v>0</v>
      </c>
      <c r="BM17" s="9">
        <v>9779</v>
      </c>
      <c r="BN17" s="9">
        <v>11329</v>
      </c>
      <c r="BO17" s="9">
        <v>16405</v>
      </c>
    </row>
    <row r="18" spans="2:67" x14ac:dyDescent="0.2">
      <c r="B18" s="4" t="s">
        <v>26</v>
      </c>
      <c r="C18" s="6">
        <f t="shared" ref="C18" si="9">+C14-C15-C16-C17</f>
        <v>2140</v>
      </c>
      <c r="D18" s="6">
        <f t="shared" ref="D18" si="10">+D14-D15-D16-D17</f>
        <v>6800</v>
      </c>
      <c r="E18" s="6">
        <f t="shared" ref="E18" si="11">+E14-E15-E16-E17</f>
        <v>10417</v>
      </c>
      <c r="F18" s="6">
        <f t="shared" ref="F18" si="12">+F14-F15-F16-F17</f>
        <v>13615</v>
      </c>
      <c r="G18" s="6">
        <f t="shared" ref="G18" si="13">+G14-G15-G16-G17</f>
        <v>16909</v>
      </c>
      <c r="H18" s="6">
        <f t="shared" ref="H18" si="14">+H14-H15-H16-H17</f>
        <v>18642</v>
      </c>
      <c r="I18" s="6">
        <f t="shared" ref="I18" si="15">+I14-I15-I16-I17</f>
        <v>21869</v>
      </c>
      <c r="J18" s="6">
        <f t="shared" ref="J18:L18" si="16">+J14-J15-J16-J17</f>
        <v>24033</v>
      </c>
      <c r="K18" s="6">
        <f t="shared" si="16"/>
        <v>21638</v>
      </c>
      <c r="L18" s="6">
        <f t="shared" si="16"/>
        <v>28440</v>
      </c>
      <c r="M18" s="6"/>
      <c r="N18" s="6"/>
      <c r="O18" s="6"/>
      <c r="P18" s="9">
        <f t="shared" ref="P18:AI18" si="17">+P14-P17</f>
        <v>232.66200000000001</v>
      </c>
      <c r="Q18" s="9">
        <f t="shared" si="17"/>
        <v>462.38499999999999</v>
      </c>
      <c r="R18" s="9">
        <f t="shared" si="17"/>
        <v>850.23299999999995</v>
      </c>
      <c r="S18" s="9">
        <f t="shared" si="17"/>
        <v>205.81799999999993</v>
      </c>
      <c r="T18" s="9">
        <f t="shared" si="17"/>
        <v>93.656999999999925</v>
      </c>
      <c r="U18" s="9">
        <f t="shared" si="17"/>
        <v>113.59299999999985</v>
      </c>
      <c r="V18" s="9">
        <f t="shared" si="17"/>
        <v>350.82199999999989</v>
      </c>
      <c r="W18" s="9">
        <f t="shared" si="17"/>
        <v>453.45200000000034</v>
      </c>
      <c r="X18" s="9">
        <f t="shared" si="17"/>
        <v>836.34599999999978</v>
      </c>
      <c r="Y18" s="9">
        <f t="shared" si="17"/>
        <v>-43.832000000000335</v>
      </c>
      <c r="Z18" s="9">
        <f t="shared" si="17"/>
        <v>-98.944999999999709</v>
      </c>
      <c r="AA18" s="9">
        <f t="shared" si="17"/>
        <v>198.74700000000007</v>
      </c>
      <c r="AB18" s="9">
        <f t="shared" si="17"/>
        <v>648.29899999999975</v>
      </c>
      <c r="AC18" s="9">
        <f t="shared" si="17"/>
        <v>648.23900000000003</v>
      </c>
      <c r="AD18" s="9">
        <f t="shared" si="17"/>
        <v>496</v>
      </c>
      <c r="AE18" s="9">
        <f t="shared" si="17"/>
        <v>759</v>
      </c>
      <c r="AF18" s="9">
        <f t="shared" si="17"/>
        <v>878</v>
      </c>
      <c r="AG18" s="9">
        <f t="shared" si="17"/>
        <v>1937</v>
      </c>
      <c r="AH18" s="9">
        <f t="shared" si="17"/>
        <v>3210</v>
      </c>
      <c r="AI18" s="9">
        <f t="shared" si="17"/>
        <v>1266</v>
      </c>
      <c r="AJ18" s="9">
        <v>2846</v>
      </c>
      <c r="AK18" s="9">
        <v>4532</v>
      </c>
      <c r="AL18" s="9">
        <v>10040</v>
      </c>
      <c r="AM18" s="6">
        <f t="shared" ref="AM18:AN18" si="18">+AM14-AM15-AM16-AM17</f>
        <v>4224</v>
      </c>
      <c r="AN18" s="6">
        <f t="shared" si="18"/>
        <v>32972</v>
      </c>
      <c r="AO18" s="6">
        <f>+AO14-AO15-AO16-AO17</f>
        <v>81453</v>
      </c>
      <c r="BM18" s="9">
        <v>5580</v>
      </c>
      <c r="BN18" s="9">
        <v>32972</v>
      </c>
      <c r="BO18" s="9">
        <v>81454</v>
      </c>
    </row>
    <row r="19" spans="2:67" x14ac:dyDescent="0.2">
      <c r="B19" s="4" t="s">
        <v>27</v>
      </c>
      <c r="C19" s="6">
        <v>150</v>
      </c>
      <c r="D19" s="6">
        <v>187</v>
      </c>
      <c r="E19" s="6">
        <v>234</v>
      </c>
      <c r="F19" s="6">
        <f>+AN19-SUM(C19:E19)</f>
        <v>295</v>
      </c>
      <c r="G19" s="6">
        <v>359</v>
      </c>
      <c r="H19" s="6">
        <v>444</v>
      </c>
      <c r="I19" s="6">
        <v>472</v>
      </c>
      <c r="J19" s="6">
        <f>+AO19-SUM(G19:I19)</f>
        <v>511</v>
      </c>
      <c r="K19" s="6">
        <v>515</v>
      </c>
      <c r="L19" s="6">
        <v>592</v>
      </c>
      <c r="M19" s="6"/>
      <c r="N19" s="6"/>
      <c r="O19" s="6"/>
      <c r="P19" s="9">
        <v>23.245999999999999</v>
      </c>
      <c r="Q19" s="9">
        <v>23.245999999999999</v>
      </c>
      <c r="R19" s="9">
        <v>23.245999999999999</v>
      </c>
      <c r="S19" s="9">
        <v>23.245999999999999</v>
      </c>
      <c r="T19" s="9">
        <v>18.561</v>
      </c>
      <c r="U19" s="9">
        <v>11.422000000000001</v>
      </c>
      <c r="V19" s="9">
        <v>20.698</v>
      </c>
      <c r="W19" s="9">
        <v>41.82</v>
      </c>
      <c r="X19" s="9">
        <v>64.289000000000001</v>
      </c>
      <c r="Y19" s="9">
        <f>42.859-0.406</f>
        <v>42.453000000000003</v>
      </c>
      <c r="Z19" s="9">
        <v>23.114999999999998</v>
      </c>
      <c r="AA19" s="9">
        <f>19.057-3.127-0.508</f>
        <v>15.422000000000001</v>
      </c>
      <c r="AB19" s="9">
        <f>19.149-3.089-0.963</f>
        <v>15.097000000000003</v>
      </c>
      <c r="AC19" s="9">
        <f>19.908-3.294-2.814</f>
        <v>13.8</v>
      </c>
      <c r="AD19" s="9">
        <v>14</v>
      </c>
      <c r="AE19" s="9">
        <v>14</v>
      </c>
      <c r="AF19" s="9">
        <v>-4</v>
      </c>
      <c r="AG19" s="9">
        <v>-29</v>
      </c>
      <c r="AH19" s="9">
        <v>-14</v>
      </c>
      <c r="AI19" s="9">
        <v>92</v>
      </c>
      <c r="AJ19" s="4">
        <v>124</v>
      </c>
      <c r="AK19" s="4">
        <v>-123</v>
      </c>
      <c r="AL19" s="4">
        <v>-100</v>
      </c>
      <c r="AM19" s="6">
        <v>267</v>
      </c>
      <c r="AN19" s="6">
        <v>866</v>
      </c>
      <c r="AO19" s="6">
        <v>1786</v>
      </c>
      <c r="BM19" s="4">
        <v>-43</v>
      </c>
      <c r="BN19" s="4">
        <v>846</v>
      </c>
      <c r="BO19" s="9">
        <v>2572</v>
      </c>
    </row>
    <row r="20" spans="2:67" x14ac:dyDescent="0.2">
      <c r="B20" s="4" t="s">
        <v>28</v>
      </c>
      <c r="C20" s="6">
        <v>66</v>
      </c>
      <c r="D20" s="6">
        <v>65</v>
      </c>
      <c r="E20" s="6">
        <v>63</v>
      </c>
      <c r="F20" s="6">
        <f>+AN20-SUM(C20:E20)</f>
        <v>63</v>
      </c>
      <c r="G20" s="6">
        <v>64</v>
      </c>
      <c r="H20" s="6">
        <v>61</v>
      </c>
      <c r="I20" s="6">
        <v>61</v>
      </c>
      <c r="J20" s="6">
        <f>+AO20-SUM(G20:I20)</f>
        <v>61</v>
      </c>
      <c r="K20" s="6">
        <v>63</v>
      </c>
      <c r="L20" s="6">
        <v>62</v>
      </c>
      <c r="M20" s="6"/>
      <c r="N20" s="6"/>
      <c r="O20" s="6"/>
      <c r="P20" s="9">
        <f t="shared" ref="P20:AI20" si="19">+P18+P19</f>
        <v>255.90800000000002</v>
      </c>
      <c r="Q20" s="9">
        <f t="shared" si="19"/>
        <v>485.63099999999997</v>
      </c>
      <c r="R20" s="9">
        <f t="shared" si="19"/>
        <v>873.47899999999993</v>
      </c>
      <c r="S20" s="9">
        <f t="shared" si="19"/>
        <v>229.06399999999994</v>
      </c>
      <c r="T20" s="9">
        <f t="shared" si="19"/>
        <v>112.21799999999993</v>
      </c>
      <c r="U20" s="9">
        <f t="shared" si="19"/>
        <v>125.01499999999984</v>
      </c>
      <c r="V20" s="9">
        <f t="shared" si="19"/>
        <v>371.51999999999987</v>
      </c>
      <c r="W20" s="9">
        <f t="shared" si="19"/>
        <v>495.27200000000033</v>
      </c>
      <c r="X20" s="9">
        <f t="shared" si="19"/>
        <v>900.63499999999976</v>
      </c>
      <c r="Y20" s="9">
        <f t="shared" si="19"/>
        <v>-1.3790000000003317</v>
      </c>
      <c r="Z20" s="9">
        <f t="shared" si="19"/>
        <v>-75.829999999999714</v>
      </c>
      <c r="AA20" s="9">
        <f t="shared" si="19"/>
        <v>214.16900000000007</v>
      </c>
      <c r="AB20" s="9">
        <f t="shared" si="19"/>
        <v>663.39599999999973</v>
      </c>
      <c r="AC20" s="9">
        <f t="shared" si="19"/>
        <v>662.03899999999999</v>
      </c>
      <c r="AD20" s="9">
        <f t="shared" si="19"/>
        <v>510</v>
      </c>
      <c r="AE20" s="9">
        <f t="shared" si="19"/>
        <v>773</v>
      </c>
      <c r="AF20" s="9">
        <f t="shared" si="19"/>
        <v>874</v>
      </c>
      <c r="AG20" s="9">
        <f t="shared" si="19"/>
        <v>1908</v>
      </c>
      <c r="AH20" s="9">
        <f t="shared" si="19"/>
        <v>3196</v>
      </c>
      <c r="AI20" s="9">
        <f t="shared" si="19"/>
        <v>1358</v>
      </c>
      <c r="AJ20" s="9">
        <v>2970</v>
      </c>
      <c r="AK20" s="9">
        <v>4409</v>
      </c>
      <c r="AL20" s="9">
        <v>9940</v>
      </c>
      <c r="AM20" s="6">
        <v>262</v>
      </c>
      <c r="AN20" s="6">
        <v>257</v>
      </c>
      <c r="AO20" s="6">
        <v>247</v>
      </c>
      <c r="BM20" s="9">
        <v>5537</v>
      </c>
      <c r="BN20" s="9">
        <v>33818</v>
      </c>
      <c r="BO20" s="9">
        <v>84026</v>
      </c>
    </row>
    <row r="21" spans="2:67" x14ac:dyDescent="0.2">
      <c r="B21" s="4" t="s">
        <v>65</v>
      </c>
      <c r="C21" s="6">
        <v>-15</v>
      </c>
      <c r="D21" s="6">
        <v>59</v>
      </c>
      <c r="E21" s="6">
        <v>-66</v>
      </c>
      <c r="F21" s="6">
        <f>+AN21-SUM(C21:E21)</f>
        <v>259</v>
      </c>
      <c r="G21" s="6">
        <v>75</v>
      </c>
      <c r="H21" s="6">
        <v>189</v>
      </c>
      <c r="I21" s="6">
        <v>36</v>
      </c>
      <c r="J21" s="6">
        <f>+AO21-SUM(G21:I21)</f>
        <v>734</v>
      </c>
      <c r="K21" s="6">
        <v>-180</v>
      </c>
      <c r="L21" s="6">
        <v>2236</v>
      </c>
      <c r="M21" s="6"/>
      <c r="N21" s="6"/>
      <c r="O21" s="6"/>
      <c r="P21" s="9">
        <v>59.758000000000003</v>
      </c>
      <c r="Q21" s="9">
        <v>59.758000000000003</v>
      </c>
      <c r="R21" s="9">
        <v>59.758000000000003</v>
      </c>
      <c r="S21" s="9">
        <v>59.758000000000003</v>
      </c>
      <c r="T21" s="9">
        <v>12.254</v>
      </c>
      <c r="U21" s="9">
        <v>25.088999999999999</v>
      </c>
      <c r="V21" s="9">
        <v>55.612000000000002</v>
      </c>
      <c r="W21" s="9">
        <v>46.35</v>
      </c>
      <c r="X21" s="9">
        <v>103.696</v>
      </c>
      <c r="Y21" s="9">
        <v>0</v>
      </c>
      <c r="Z21" s="9">
        <v>0</v>
      </c>
      <c r="AA21" s="9">
        <v>18.023</v>
      </c>
      <c r="AB21" s="9">
        <v>82.305999999999997</v>
      </c>
      <c r="AC21" s="9">
        <v>99.503</v>
      </c>
      <c r="AD21" s="9">
        <v>70</v>
      </c>
      <c r="AE21" s="9">
        <v>124</v>
      </c>
      <c r="AF21" s="9">
        <v>129</v>
      </c>
      <c r="AG21" s="9">
        <v>239</v>
      </c>
      <c r="AH21" s="9">
        <v>149</v>
      </c>
      <c r="AI21" s="9">
        <v>-245</v>
      </c>
      <c r="AJ21" s="4">
        <v>174</v>
      </c>
      <c r="AK21" s="4">
        <v>77</v>
      </c>
      <c r="AL21" s="4">
        <v>188</v>
      </c>
      <c r="AM21" s="6">
        <v>-48</v>
      </c>
      <c r="AN21" s="6">
        <v>237</v>
      </c>
      <c r="AO21" s="6">
        <v>1034</v>
      </c>
      <c r="BM21" s="4">
        <v>0</v>
      </c>
      <c r="BN21" s="9">
        <v>4059</v>
      </c>
      <c r="BO21" s="9">
        <v>11146</v>
      </c>
    </row>
    <row r="22" spans="2:67" x14ac:dyDescent="0.2">
      <c r="B22" s="4" t="s">
        <v>30</v>
      </c>
      <c r="C22" s="6">
        <f t="shared" ref="C22:F22" si="20">+C18+C19-C20+C21</f>
        <v>2209</v>
      </c>
      <c r="D22" s="6">
        <f t="shared" si="20"/>
        <v>6981</v>
      </c>
      <c r="E22" s="6">
        <f t="shared" si="20"/>
        <v>10522</v>
      </c>
      <c r="F22" s="6">
        <f t="shared" si="20"/>
        <v>14106</v>
      </c>
      <c r="G22" s="6">
        <f>+G18+G19-G20+G21</f>
        <v>17279</v>
      </c>
      <c r="H22" s="6">
        <f>+H18+H19-H20+H21</f>
        <v>19214</v>
      </c>
      <c r="I22" s="6">
        <f t="shared" ref="I22:L22" si="21">+I18+I19-I20+I21</f>
        <v>22316</v>
      </c>
      <c r="J22" s="6">
        <f t="shared" si="21"/>
        <v>25217</v>
      </c>
      <c r="K22" s="6">
        <f t="shared" si="21"/>
        <v>21910</v>
      </c>
      <c r="L22" s="6">
        <f t="shared" si="21"/>
        <v>31206</v>
      </c>
      <c r="M22" s="6"/>
      <c r="N22" s="6"/>
      <c r="O22" s="6"/>
      <c r="P22" s="9">
        <f t="shared" ref="P22:AI22" si="22">+P20-P21</f>
        <v>196.15</v>
      </c>
      <c r="Q22" s="9">
        <f t="shared" si="22"/>
        <v>425.87299999999999</v>
      </c>
      <c r="R22" s="9">
        <f t="shared" si="22"/>
        <v>813.72099999999989</v>
      </c>
      <c r="S22" s="9">
        <f t="shared" si="22"/>
        <v>169.30599999999993</v>
      </c>
      <c r="T22" s="9">
        <f t="shared" si="22"/>
        <v>99.963999999999928</v>
      </c>
      <c r="U22" s="9">
        <f t="shared" si="22"/>
        <v>99.925999999999846</v>
      </c>
      <c r="V22" s="9">
        <f t="shared" si="22"/>
        <v>315.90799999999984</v>
      </c>
      <c r="W22" s="9">
        <f t="shared" si="22"/>
        <v>448.92200000000031</v>
      </c>
      <c r="X22" s="9">
        <f t="shared" si="22"/>
        <v>796.93899999999974</v>
      </c>
      <c r="Y22" s="9">
        <f t="shared" si="22"/>
        <v>-1.3790000000003317</v>
      </c>
      <c r="Z22" s="9">
        <f t="shared" si="22"/>
        <v>-75.829999999999714</v>
      </c>
      <c r="AA22" s="9">
        <f t="shared" si="22"/>
        <v>196.14600000000007</v>
      </c>
      <c r="AB22" s="9">
        <f t="shared" si="22"/>
        <v>581.08999999999969</v>
      </c>
      <c r="AC22" s="9">
        <f t="shared" si="22"/>
        <v>562.53599999999994</v>
      </c>
      <c r="AD22" s="9">
        <f t="shared" si="22"/>
        <v>440</v>
      </c>
      <c r="AE22" s="9">
        <f t="shared" si="22"/>
        <v>649</v>
      </c>
      <c r="AF22" s="9">
        <f t="shared" si="22"/>
        <v>745</v>
      </c>
      <c r="AG22" s="9">
        <f t="shared" si="22"/>
        <v>1669</v>
      </c>
      <c r="AH22" s="9">
        <f t="shared" si="22"/>
        <v>3047</v>
      </c>
      <c r="AI22" s="9">
        <f t="shared" si="22"/>
        <v>1603</v>
      </c>
      <c r="AJ22" s="9">
        <v>2796</v>
      </c>
      <c r="AK22" s="9">
        <v>4332</v>
      </c>
      <c r="AL22" s="9">
        <v>9752</v>
      </c>
      <c r="AM22" s="6">
        <f t="shared" ref="AM22:AN22" si="23">+AM18-AM20+AM19+AM21</f>
        <v>4181</v>
      </c>
      <c r="AN22" s="6">
        <f t="shared" si="23"/>
        <v>33818</v>
      </c>
      <c r="AO22" s="6">
        <f>+AO18-AO20+AO19+AO21</f>
        <v>84026</v>
      </c>
      <c r="BM22" s="9">
        <v>5537</v>
      </c>
      <c r="BN22" s="9">
        <v>29759</v>
      </c>
      <c r="BO22" s="9">
        <v>72880</v>
      </c>
    </row>
    <row r="23" spans="2:67" x14ac:dyDescent="0.2">
      <c r="B23" s="4" t="s">
        <v>31</v>
      </c>
      <c r="C23" s="6">
        <v>166</v>
      </c>
      <c r="D23" s="6">
        <v>793</v>
      </c>
      <c r="E23" s="6">
        <v>1279</v>
      </c>
      <c r="F23" s="6">
        <f>+AN23-SUM(C23:E23)</f>
        <v>1820</v>
      </c>
      <c r="G23" s="6">
        <v>2398</v>
      </c>
      <c r="H23" s="6">
        <v>2615</v>
      </c>
      <c r="I23" s="6">
        <v>3007</v>
      </c>
      <c r="J23" s="6">
        <f>+AO23-SUM(G23:I23)</f>
        <v>3126</v>
      </c>
      <c r="K23" s="6">
        <v>3135</v>
      </c>
      <c r="L23" s="6">
        <v>4784</v>
      </c>
      <c r="M23" s="6"/>
      <c r="N23" s="6"/>
      <c r="O23" s="6"/>
      <c r="P23" s="6">
        <v>1.1599999999999999</v>
      </c>
      <c r="Q23" s="6">
        <v>2.5299999999999998</v>
      </c>
      <c r="R23" s="6">
        <v>4.83</v>
      </c>
      <c r="S23" s="6">
        <v>1.01</v>
      </c>
      <c r="T23" s="6">
        <v>0.57999999999999996</v>
      </c>
      <c r="U23" s="6">
        <v>0.56999999999999995</v>
      </c>
      <c r="V23" s="6">
        <v>0.62</v>
      </c>
      <c r="W23" s="6">
        <v>0.76</v>
      </c>
      <c r="X23" s="6">
        <v>1.31</v>
      </c>
      <c r="Y23" s="6">
        <v>0</v>
      </c>
      <c r="Z23" s="6">
        <v>-0.14000000000000001</v>
      </c>
      <c r="AA23" s="6">
        <v>0.33</v>
      </c>
      <c r="AB23" s="6">
        <v>0.94</v>
      </c>
      <c r="AC23" s="6">
        <v>0.9</v>
      </c>
      <c r="AD23" s="6">
        <v>0.74</v>
      </c>
      <c r="AE23" s="6">
        <v>1.1499999999999999</v>
      </c>
      <c r="AF23" s="6">
        <v>1.31</v>
      </c>
      <c r="AG23" s="6">
        <v>2.57</v>
      </c>
      <c r="AH23" s="6">
        <v>4.82</v>
      </c>
      <c r="AI23" s="4">
        <v>6.63</v>
      </c>
      <c r="AJ23" s="4">
        <v>1.1299999999999999</v>
      </c>
      <c r="AK23" s="4">
        <v>1.73</v>
      </c>
      <c r="AL23" s="4">
        <v>3.85</v>
      </c>
      <c r="AM23" s="6">
        <v>-187</v>
      </c>
      <c r="AN23" s="6">
        <v>4058</v>
      </c>
      <c r="AO23" s="6">
        <v>11146</v>
      </c>
      <c r="BM23" s="4">
        <v>0.22</v>
      </c>
      <c r="BN23" s="4">
        <v>1.19</v>
      </c>
      <c r="BO23" s="4">
        <v>2.94</v>
      </c>
    </row>
    <row r="24" spans="2:67" x14ac:dyDescent="0.2">
      <c r="B24" s="4" t="s">
        <v>32</v>
      </c>
      <c r="C24" s="6">
        <f t="shared" ref="C24:G24" si="24">+C22-C23</f>
        <v>2043</v>
      </c>
      <c r="D24" s="6">
        <f t="shared" si="24"/>
        <v>6188</v>
      </c>
      <c r="E24" s="6">
        <f t="shared" si="24"/>
        <v>9243</v>
      </c>
      <c r="F24" s="6">
        <f t="shared" si="24"/>
        <v>12286</v>
      </c>
      <c r="G24" s="6">
        <f t="shared" si="24"/>
        <v>14881</v>
      </c>
      <c r="H24" s="6">
        <f>+H22-H23</f>
        <v>16599</v>
      </c>
      <c r="I24" s="6">
        <f t="shared" ref="I24:L24" si="25">+I22-I23</f>
        <v>19309</v>
      </c>
      <c r="J24" s="6">
        <f t="shared" si="25"/>
        <v>22091</v>
      </c>
      <c r="K24" s="6">
        <f t="shared" si="25"/>
        <v>18775</v>
      </c>
      <c r="L24" s="6">
        <f t="shared" si="25"/>
        <v>26422</v>
      </c>
      <c r="M24" s="6"/>
      <c r="N24" s="6"/>
      <c r="O24" s="6"/>
      <c r="P24" s="6">
        <v>168</v>
      </c>
      <c r="Q24" s="6">
        <v>168</v>
      </c>
      <c r="R24" s="6">
        <v>168</v>
      </c>
      <c r="S24" s="6">
        <v>168</v>
      </c>
      <c r="T24" s="6">
        <v>173</v>
      </c>
      <c r="U24" s="6">
        <v>177</v>
      </c>
      <c r="V24" s="6">
        <v>509</v>
      </c>
      <c r="W24" s="6">
        <v>587</v>
      </c>
      <c r="X24" s="6">
        <v>607</v>
      </c>
      <c r="Y24" s="6">
        <v>548</v>
      </c>
      <c r="Z24" s="6">
        <v>550</v>
      </c>
      <c r="AA24" s="6">
        <v>589</v>
      </c>
      <c r="AB24" s="6">
        <v>616</v>
      </c>
      <c r="AC24" s="6">
        <v>625</v>
      </c>
      <c r="AD24" s="6">
        <v>595</v>
      </c>
      <c r="AE24" s="6">
        <v>563</v>
      </c>
      <c r="AF24" s="6">
        <v>569</v>
      </c>
      <c r="AG24" s="6">
        <v>649</v>
      </c>
      <c r="AH24" s="6">
        <v>632</v>
      </c>
      <c r="AI24" s="4">
        <v>625</v>
      </c>
      <c r="AJ24" s="9">
        <v>2472</v>
      </c>
      <c r="AK24" s="9">
        <v>2510</v>
      </c>
      <c r="AL24" s="9">
        <v>2535</v>
      </c>
      <c r="AM24" s="6">
        <f t="shared" ref="AM24:AN24" si="26">+AM22-AM23</f>
        <v>4368</v>
      </c>
      <c r="AN24" s="6">
        <f t="shared" si="26"/>
        <v>29760</v>
      </c>
      <c r="AO24" s="6">
        <f>+AO22-AO23</f>
        <v>72880</v>
      </c>
      <c r="BM24" s="9">
        <v>25070</v>
      </c>
      <c r="BN24" s="9">
        <v>24940</v>
      </c>
      <c r="BO24" s="9">
        <v>24804</v>
      </c>
    </row>
    <row r="25" spans="2:67" x14ac:dyDescent="0.2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2:67" x14ac:dyDescent="0.2">
      <c r="B26" s="4" t="s">
        <v>33</v>
      </c>
      <c r="C26" s="13">
        <f t="shared" ref="C26:G26" si="27">C24/C27</f>
        <v>0.82712550607287449</v>
      </c>
      <c r="D26" s="13">
        <f t="shared" si="27"/>
        <v>0.25023252052246353</v>
      </c>
      <c r="E26" s="13">
        <f t="shared" si="27"/>
        <v>0.37451377633711508</v>
      </c>
      <c r="F26" s="13">
        <f t="shared" si="27"/>
        <v>0.49761036857027136</v>
      </c>
      <c r="G26" s="13">
        <f t="shared" si="27"/>
        <v>6.0442729488220959</v>
      </c>
      <c r="H26" s="13">
        <f>H24/H27</f>
        <v>0.67536007811864274</v>
      </c>
      <c r="I26" s="13">
        <f t="shared" ref="I26:L26" si="28">I24/I27</f>
        <v>0.78706232421636169</v>
      </c>
      <c r="J26" s="13">
        <f t="shared" si="28"/>
        <v>0.89965383832213397</v>
      </c>
      <c r="K26" s="13">
        <f t="shared" si="28"/>
        <v>0.76817642485986659</v>
      </c>
      <c r="L26" s="13">
        <f t="shared" si="28"/>
        <v>1.0843798735943528</v>
      </c>
      <c r="M26" s="13"/>
      <c r="N26" s="13"/>
      <c r="O26" s="13"/>
      <c r="P26" s="13">
        <f t="shared" ref="P26:AL26" si="29">+P24/P27</f>
        <v>0.9976661737720689</v>
      </c>
      <c r="Q26" s="13">
        <f t="shared" si="29"/>
        <v>0.9976661737720689</v>
      </c>
      <c r="R26" s="13">
        <f t="shared" si="29"/>
        <v>0.9976661737720689</v>
      </c>
      <c r="S26" s="13">
        <f t="shared" si="29"/>
        <v>0.9976661737720689</v>
      </c>
      <c r="T26" s="13">
        <f t="shared" si="29"/>
        <v>1.0016965149067496</v>
      </c>
      <c r="U26" s="13">
        <f t="shared" si="29"/>
        <v>1.0025034266360064</v>
      </c>
      <c r="V26" s="13">
        <f t="shared" si="29"/>
        <v>0.99986249435244667</v>
      </c>
      <c r="W26" s="13">
        <f t="shared" si="29"/>
        <v>0.99956407427084615</v>
      </c>
      <c r="X26" s="13">
        <f t="shared" si="29"/>
        <v>1.0004417106729167</v>
      </c>
      <c r="Y26" s="13">
        <f t="shared" si="29"/>
        <v>0.99977012584697689</v>
      </c>
      <c r="Z26" s="13">
        <f t="shared" si="29"/>
        <v>1.0007751458402327</v>
      </c>
      <c r="AA26" s="13">
        <f t="shared" si="29"/>
        <v>1.0005367905361791</v>
      </c>
      <c r="AB26" s="13">
        <f t="shared" si="29"/>
        <v>0.99939808978683298</v>
      </c>
      <c r="AC26" s="13">
        <f t="shared" si="29"/>
        <v>1.0000688047337658</v>
      </c>
      <c r="AD26" s="13">
        <f t="shared" si="29"/>
        <v>1</v>
      </c>
      <c r="AE26" s="13">
        <f t="shared" si="29"/>
        <v>1</v>
      </c>
      <c r="AF26" s="13">
        <f t="shared" si="29"/>
        <v>1</v>
      </c>
      <c r="AG26" s="13">
        <f t="shared" si="29"/>
        <v>1</v>
      </c>
      <c r="AH26" s="13">
        <f t="shared" si="29"/>
        <v>1</v>
      </c>
      <c r="AI26" s="13">
        <f t="shared" si="29"/>
        <v>1</v>
      </c>
      <c r="AJ26" s="13">
        <f t="shared" si="29"/>
        <v>1</v>
      </c>
      <c r="AK26" s="13">
        <f t="shared" si="29"/>
        <v>1</v>
      </c>
      <c r="AL26" s="13">
        <f t="shared" si="29"/>
        <v>1</v>
      </c>
      <c r="AM26" s="13">
        <f t="shared" ref="AM26:AN26" si="30">+AM24/AM27</f>
        <v>0.17563329312424608</v>
      </c>
      <c r="AN26" s="13">
        <f t="shared" si="30"/>
        <v>1.2053462940461726</v>
      </c>
      <c r="AO26" s="13">
        <f>+AO24/AO27</f>
        <v>2.9680309509264915</v>
      </c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2:67" x14ac:dyDescent="0.2">
      <c r="B27" s="4" t="s">
        <v>4</v>
      </c>
      <c r="C27" s="6">
        <v>2470</v>
      </c>
      <c r="D27" s="6">
        <v>24729</v>
      </c>
      <c r="E27" s="6">
        <v>24680</v>
      </c>
      <c r="F27" s="6">
        <f>+AN27</f>
        <v>24690</v>
      </c>
      <c r="G27" s="6">
        <v>2462</v>
      </c>
      <c r="H27" s="6">
        <v>24578</v>
      </c>
      <c r="I27" s="6">
        <v>24533</v>
      </c>
      <c r="J27" s="6">
        <f>+AO27</f>
        <v>24555</v>
      </c>
      <c r="K27" s="6">
        <v>24441</v>
      </c>
      <c r="L27" s="6">
        <v>24366</v>
      </c>
      <c r="M27" s="6"/>
      <c r="N27" s="6"/>
      <c r="O27" s="6"/>
      <c r="P27" s="9">
        <v>168.393</v>
      </c>
      <c r="Q27" s="9">
        <v>168.393</v>
      </c>
      <c r="R27" s="9">
        <v>168.393</v>
      </c>
      <c r="S27" s="9">
        <v>168.393</v>
      </c>
      <c r="T27" s="9">
        <v>172.70699999999999</v>
      </c>
      <c r="U27" s="9">
        <v>176.55799999999999</v>
      </c>
      <c r="V27" s="9">
        <v>509.07</v>
      </c>
      <c r="W27" s="9">
        <v>587.25599999999997</v>
      </c>
      <c r="X27" s="9">
        <v>606.73199999999997</v>
      </c>
      <c r="Y27" s="9">
        <v>548.12599999999998</v>
      </c>
      <c r="Z27" s="9">
        <v>549.57399999999996</v>
      </c>
      <c r="AA27" s="9">
        <v>588.68399999999997</v>
      </c>
      <c r="AB27" s="9">
        <v>616.37099999999998</v>
      </c>
      <c r="AC27" s="9">
        <v>624.95699999999999</v>
      </c>
      <c r="AD27" s="9">
        <v>595</v>
      </c>
      <c r="AE27" s="9">
        <v>563</v>
      </c>
      <c r="AF27" s="9">
        <v>569</v>
      </c>
      <c r="AG27" s="9">
        <v>649</v>
      </c>
      <c r="AH27" s="9">
        <v>632</v>
      </c>
      <c r="AI27" s="9">
        <v>625</v>
      </c>
      <c r="AJ27" s="9">
        <v>2472</v>
      </c>
      <c r="AK27" s="9">
        <v>2510</v>
      </c>
      <c r="AL27" s="9">
        <v>2535</v>
      </c>
      <c r="AM27" s="6">
        <v>24870</v>
      </c>
      <c r="AN27" s="6">
        <v>24690</v>
      </c>
      <c r="AO27" s="6">
        <v>24555</v>
      </c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2:67" x14ac:dyDescent="0.2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2:67" x14ac:dyDescent="0.2">
      <c r="B29" s="4" t="s">
        <v>55</v>
      </c>
      <c r="C29" s="6"/>
      <c r="D29" s="6"/>
      <c r="E29" s="6"/>
      <c r="F29" s="6"/>
      <c r="G29" s="12">
        <f t="shared" ref="G29:L35" si="31">G3/C3-1</f>
        <v>4.2668067226890756</v>
      </c>
      <c r="H29" s="12">
        <f t="shared" si="31"/>
        <v>1.5449966095127388</v>
      </c>
      <c r="I29" s="12">
        <f t="shared" si="31"/>
        <v>1.1200909466721787</v>
      </c>
      <c r="J29" s="12">
        <f t="shared" si="31"/>
        <v>0.93327537491849588</v>
      </c>
      <c r="K29" s="12">
        <f t="shared" si="31"/>
        <v>0.73345743030625354</v>
      </c>
      <c r="L29" s="12">
        <f t="shared" si="31"/>
        <v>0.56425091352009749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2:67" x14ac:dyDescent="0.2">
      <c r="B30" s="4" t="s">
        <v>56</v>
      </c>
      <c r="C30" s="6"/>
      <c r="D30" s="6"/>
      <c r="E30" s="6"/>
      <c r="F30" s="6"/>
      <c r="G30" s="12">
        <f t="shared" si="31"/>
        <v>4.7765862377122428</v>
      </c>
      <c r="H30" s="12">
        <f t="shared" si="31"/>
        <v>1.6247097073850441</v>
      </c>
      <c r="I30" s="12">
        <f t="shared" si="31"/>
        <v>1.321464561639234</v>
      </c>
      <c r="J30" s="12">
        <f t="shared" si="31"/>
        <v>1.1598885424268559</v>
      </c>
      <c r="K30" s="12">
        <f t="shared" si="31"/>
        <v>0.76129331683168311</v>
      </c>
      <c r="L30" s="12">
        <f t="shared" si="31"/>
        <v>0.49725712263316235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>
        <f>+AO3/AN3-1</f>
        <v>1.4236927932667016</v>
      </c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2:67" x14ac:dyDescent="0.2">
      <c r="B31" s="4" t="s">
        <v>57</v>
      </c>
      <c r="C31" s="6"/>
      <c r="D31" s="6"/>
      <c r="E31" s="6"/>
      <c r="F31" s="6"/>
      <c r="G31" s="12">
        <f t="shared" si="31"/>
        <v>2.4207119741100325</v>
      </c>
      <c r="H31" s="12">
        <f t="shared" si="31"/>
        <v>1.1437755698421976</v>
      </c>
      <c r="I31" s="12">
        <f t="shared" si="31"/>
        <v>0.19992325402916356</v>
      </c>
      <c r="J31" s="12">
        <f t="shared" si="31"/>
        <v>-9.2164515160612415E-2</v>
      </c>
      <c r="K31" s="12">
        <f t="shared" si="31"/>
        <v>0.56322926521602024</v>
      </c>
      <c r="L31" s="12">
        <f t="shared" si="31"/>
        <v>0.97709923664122145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>
        <f t="shared" ref="AO31:AO35" si="32">+AO4/AN4-1</f>
        <v>1.6237740693196407</v>
      </c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2:67" x14ac:dyDescent="0.2">
      <c r="B32" s="4" t="s">
        <v>58</v>
      </c>
      <c r="C32" s="6"/>
      <c r="D32" s="6"/>
      <c r="E32" s="6"/>
      <c r="F32" s="6"/>
      <c r="G32" s="12">
        <f t="shared" si="31"/>
        <v>0.18169642857142865</v>
      </c>
      <c r="H32" s="12">
        <f t="shared" si="31"/>
        <v>0.15848753016894612</v>
      </c>
      <c r="I32" s="12">
        <f t="shared" si="31"/>
        <v>0.14810924369747891</v>
      </c>
      <c r="J32" s="12">
        <f t="shared" si="31"/>
        <v>-0.11204188481675392</v>
      </c>
      <c r="K32" s="12">
        <f t="shared" si="31"/>
        <v>0.42160936909709101</v>
      </c>
      <c r="L32" s="12">
        <f t="shared" si="31"/>
        <v>0.48854166666666665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>
        <f t="shared" si="32"/>
        <v>0.51486880466472296</v>
      </c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2:60" x14ac:dyDescent="0.2">
      <c r="B33" s="4" t="s">
        <v>59</v>
      </c>
      <c r="C33" s="6"/>
      <c r="D33" s="6"/>
      <c r="E33" s="6"/>
      <c r="F33" s="6"/>
      <c r="G33" s="12">
        <f t="shared" si="31"/>
        <v>0.44745762711864412</v>
      </c>
      <c r="H33" s="12">
        <f t="shared" si="31"/>
        <v>0.19788918205804751</v>
      </c>
      <c r="I33" s="12">
        <f t="shared" si="31"/>
        <v>0.16826923076923084</v>
      </c>
      <c r="J33" s="12">
        <f t="shared" si="31"/>
        <v>0.10367170626349886</v>
      </c>
      <c r="K33" s="12">
        <f t="shared" si="31"/>
        <v>0.19203747072599531</v>
      </c>
      <c r="L33" s="12">
        <f t="shared" si="31"/>
        <v>0.32378854625550657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>
        <f t="shared" si="32"/>
        <v>8.643629750167503E-2</v>
      </c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2:60" x14ac:dyDescent="0.2">
      <c r="B34" s="4" t="s">
        <v>60</v>
      </c>
      <c r="C34" s="6"/>
      <c r="D34" s="6"/>
      <c r="E34" s="6"/>
      <c r="F34" s="6"/>
      <c r="G34" s="12">
        <f t="shared" si="31"/>
        <v>0.1114864864864864</v>
      </c>
      <c r="H34" s="12">
        <f t="shared" si="31"/>
        <v>0.3359073359073359</v>
      </c>
      <c r="I34" s="12">
        <f t="shared" si="31"/>
        <v>0.72030651340996177</v>
      </c>
      <c r="J34" s="12">
        <f t="shared" si="31"/>
        <v>1.0727272727272728</v>
      </c>
      <c r="K34" s="12">
        <f t="shared" si="31"/>
        <v>0.72340425531914887</v>
      </c>
      <c r="L34" s="12">
        <f t="shared" si="31"/>
        <v>0.69364161849710992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>
        <f t="shared" si="32"/>
        <v>0.20927237604636195</v>
      </c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2:60" x14ac:dyDescent="0.2">
      <c r="B35" s="4" t="s">
        <v>61</v>
      </c>
      <c r="C35" s="6"/>
      <c r="D35" s="6"/>
      <c r="E35" s="6"/>
      <c r="F35" s="6"/>
      <c r="G35" s="12">
        <f t="shared" si="31"/>
        <v>1.298701298701288E-2</v>
      </c>
      <c r="H35" s="12">
        <f t="shared" si="31"/>
        <v>0.33333333333333326</v>
      </c>
      <c r="I35" s="12">
        <f t="shared" si="31"/>
        <v>0.32876712328767121</v>
      </c>
      <c r="J35" s="12">
        <f t="shared" si="31"/>
        <v>0.39999999999999991</v>
      </c>
      <c r="K35" s="12">
        <f t="shared" si="31"/>
        <v>0.42307692307692313</v>
      </c>
      <c r="L35" s="12">
        <f t="shared" si="31"/>
        <v>0.96590909090909083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>
        <f t="shared" si="32"/>
        <v>0.55270394133822176</v>
      </c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2:60" x14ac:dyDescent="0.2">
      <c r="B36" s="10" t="s">
        <v>34</v>
      </c>
      <c r="C36" s="11"/>
      <c r="D36" s="11"/>
      <c r="E36" s="11"/>
      <c r="F36" s="11"/>
      <c r="G36" s="14">
        <f t="shared" ref="G36" si="33">G12/C12-1</f>
        <v>2.6212458286985538</v>
      </c>
      <c r="H36" s="14">
        <f t="shared" ref="H36" si="34">H12/D12-1</f>
        <v>1.2240319834160065</v>
      </c>
      <c r="I36" s="14">
        <f t="shared" ref="I36:L36" si="35">I12/E12-1</f>
        <v>0.93609271523178816</v>
      </c>
      <c r="J36" s="14">
        <f t="shared" si="35"/>
        <v>0.77944170474596208</v>
      </c>
      <c r="K36" s="14">
        <f t="shared" si="35"/>
        <v>0.69182921210259551</v>
      </c>
      <c r="L36" s="14">
        <f t="shared" si="35"/>
        <v>0.5560252996005326</v>
      </c>
      <c r="M36" s="14"/>
      <c r="N36" s="14"/>
      <c r="O36" s="14"/>
      <c r="P36" s="14"/>
      <c r="Q36" s="14">
        <f t="shared" ref="Q36:AN36" si="36">+Q12/P12-1</f>
        <v>0.96329555012616663</v>
      </c>
      <c r="R36" s="14">
        <f t="shared" si="36"/>
        <v>0.86255685032858942</v>
      </c>
      <c r="S36" s="14">
        <f t="shared" si="36"/>
        <v>0.39429531549043384</v>
      </c>
      <c r="T36" s="14">
        <f t="shared" si="36"/>
        <v>-4.5302121504288917E-2</v>
      </c>
      <c r="U36" s="14">
        <f t="shared" si="36"/>
        <v>0.10262953627235039</v>
      </c>
      <c r="V36" s="14">
        <f t="shared" si="36"/>
        <v>0.18191442628056365</v>
      </c>
      <c r="W36" s="14">
        <f t="shared" si="36"/>
        <v>0.29174045234073365</v>
      </c>
      <c r="X36" s="14">
        <f t="shared" si="36"/>
        <v>0.33534238951032824</v>
      </c>
      <c r="Y36" s="14">
        <f t="shared" si="36"/>
        <v>-0.16423230661857646</v>
      </c>
      <c r="Z36" s="14">
        <f t="shared" si="36"/>
        <v>-2.8735197565797566E-2</v>
      </c>
      <c r="AA36" s="14">
        <f t="shared" si="36"/>
        <v>6.5193923242380381E-2</v>
      </c>
      <c r="AB36" s="14">
        <f t="shared" si="36"/>
        <v>0.12830407960468571</v>
      </c>
      <c r="AC36" s="14">
        <f t="shared" si="36"/>
        <v>7.0593782282331041E-2</v>
      </c>
      <c r="AD36" s="14">
        <f t="shared" si="36"/>
        <v>-3.5082575203397748E-2</v>
      </c>
      <c r="AE36" s="14">
        <f t="shared" si="36"/>
        <v>0.13365617433414045</v>
      </c>
      <c r="AF36" s="14">
        <f t="shared" si="36"/>
        <v>7.0055531824006811E-2</v>
      </c>
      <c r="AG36" s="14">
        <f t="shared" si="36"/>
        <v>0.37924151696606789</v>
      </c>
      <c r="AH36" s="14">
        <f t="shared" si="36"/>
        <v>0.40578871201157751</v>
      </c>
      <c r="AI36" s="14">
        <f t="shared" si="36"/>
        <v>-5.5178093473337464E-2</v>
      </c>
      <c r="AJ36" s="14">
        <f t="shared" si="36"/>
        <v>0.18958378731749836</v>
      </c>
      <c r="AK36" s="14">
        <f t="shared" si="36"/>
        <v>0.52729437625938824</v>
      </c>
      <c r="AL36" s="14">
        <f t="shared" si="36"/>
        <v>0.61397301349325328</v>
      </c>
      <c r="AM36" s="14">
        <f t="shared" si="36"/>
        <v>2.2665626277262874E-3</v>
      </c>
      <c r="AN36" s="14">
        <f t="shared" si="36"/>
        <v>1.2585452658115224</v>
      </c>
      <c r="AO36" s="14">
        <f>+AO12/AN12-1</f>
        <v>1.1420340763599355</v>
      </c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2:60" x14ac:dyDescent="0.2">
      <c r="B37" s="4" t="s">
        <v>35</v>
      </c>
      <c r="C37" s="12">
        <f t="shared" ref="C37:G37" si="37">C14/C12</f>
        <v>0.64627363737486099</v>
      </c>
      <c r="D37" s="12">
        <f t="shared" si="37"/>
        <v>0.7005256533649219</v>
      </c>
      <c r="E37" s="12">
        <f t="shared" si="37"/>
        <v>0.73951434878587197</v>
      </c>
      <c r="F37" s="12">
        <f t="shared" si="37"/>
        <v>0.75967063294575399</v>
      </c>
      <c r="G37" s="12">
        <f t="shared" si="37"/>
        <v>0.78352019659038552</v>
      </c>
      <c r="H37" s="12">
        <f t="shared" ref="H37:J37" si="38">H14/H12</f>
        <v>0.75146471371504664</v>
      </c>
      <c r="I37" s="12">
        <f t="shared" si="38"/>
        <v>0.74556752750698363</v>
      </c>
      <c r="J37" s="12">
        <f t="shared" si="38"/>
        <v>0.73026365970862683</v>
      </c>
      <c r="K37" s="12">
        <f t="shared" ref="K37:L37" si="39">K14/K12</f>
        <v>0.60523807362353044</v>
      </c>
      <c r="L37" s="12">
        <f t="shared" si="39"/>
        <v>0.72423678411740799</v>
      </c>
      <c r="M37" s="12"/>
      <c r="N37" s="12"/>
      <c r="O37" s="12"/>
      <c r="P37" s="12">
        <f t="shared" ref="P37:AO37" si="40">P14/P12</f>
        <v>0.62125205270957662</v>
      </c>
      <c r="Q37" s="12">
        <f t="shared" si="40"/>
        <v>0.62886935848892367</v>
      </c>
      <c r="R37" s="12">
        <f t="shared" si="40"/>
        <v>0.6208477580029077</v>
      </c>
      <c r="S37" s="12">
        <f t="shared" si="40"/>
        <v>0.30489246362952205</v>
      </c>
      <c r="T37" s="12">
        <f t="shared" si="40"/>
        <v>0.29012285066197824</v>
      </c>
      <c r="U37" s="12">
        <f t="shared" si="40"/>
        <v>0.3231220581950644</v>
      </c>
      <c r="V37" s="12">
        <f t="shared" si="40"/>
        <v>0.38306098404377342</v>
      </c>
      <c r="W37" s="12">
        <f t="shared" si="40"/>
        <v>0.42376866830402143</v>
      </c>
      <c r="X37" s="12">
        <f t="shared" si="40"/>
        <v>0.45616004451103742</v>
      </c>
      <c r="Y37" s="12">
        <f t="shared" si="40"/>
        <v>0.34286637785672341</v>
      </c>
      <c r="Z37" s="12">
        <f t="shared" si="40"/>
        <v>0.35380804432359475</v>
      </c>
      <c r="AA37" s="12">
        <f t="shared" si="40"/>
        <v>0.39767629636591112</v>
      </c>
      <c r="AB37" s="12">
        <f t="shared" si="40"/>
        <v>0.51439544964519135</v>
      </c>
      <c r="AC37" s="12">
        <f t="shared" si="40"/>
        <v>0.52015427464260089</v>
      </c>
      <c r="AD37" s="12">
        <f t="shared" si="40"/>
        <v>0.54915254237288136</v>
      </c>
      <c r="AE37" s="12">
        <f t="shared" si="40"/>
        <v>0.55510465612985904</v>
      </c>
      <c r="AF37" s="12">
        <f t="shared" si="40"/>
        <v>0.56107784431137719</v>
      </c>
      <c r="AG37" s="12">
        <f t="shared" si="40"/>
        <v>0.58798842257597683</v>
      </c>
      <c r="AH37" s="12">
        <f t="shared" si="40"/>
        <v>0.59934115709285563</v>
      </c>
      <c r="AI37" s="12">
        <f t="shared" si="40"/>
        <v>0.50479407278274135</v>
      </c>
      <c r="AJ37" s="12">
        <f t="shared" si="40"/>
        <v>0.61989375343469499</v>
      </c>
      <c r="AK37" s="12">
        <f t="shared" si="40"/>
        <v>0.62344827586206897</v>
      </c>
      <c r="AL37" s="12">
        <f t="shared" si="40"/>
        <v>0.64924014416824583</v>
      </c>
      <c r="AM37" s="12">
        <f t="shared" si="40"/>
        <v>0.56928894490991322</v>
      </c>
      <c r="AN37" s="12">
        <f t="shared" si="40"/>
        <v>0.72717573290436954</v>
      </c>
      <c r="AO37" s="12">
        <f t="shared" si="40"/>
        <v>0.74988697058169917</v>
      </c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2:60" x14ac:dyDescent="0.2">
      <c r="B38" s="4" t="s">
        <v>36</v>
      </c>
      <c r="C38" s="12">
        <f t="shared" ref="C38:G38" si="41">C18/C12</f>
        <v>0.29755283648498332</v>
      </c>
      <c r="D38" s="12">
        <f t="shared" si="41"/>
        <v>0.50344265936181243</v>
      </c>
      <c r="E38" s="12">
        <f t="shared" si="41"/>
        <v>0.5748896247240618</v>
      </c>
      <c r="F38" s="12">
        <f t="shared" si="41"/>
        <v>0.61597973125820027</v>
      </c>
      <c r="G38" s="12">
        <f t="shared" si="41"/>
        <v>0.64924742743050223</v>
      </c>
      <c r="H38" s="12">
        <f t="shared" ref="H38:J38" si="42">H18/H12</f>
        <v>0.62057256990679099</v>
      </c>
      <c r="I38" s="12">
        <f t="shared" si="42"/>
        <v>0.62336810900176731</v>
      </c>
      <c r="J38" s="12">
        <f t="shared" si="42"/>
        <v>0.61104472299204193</v>
      </c>
      <c r="K38" s="12">
        <f t="shared" ref="K38:L38" si="43">K18/K12</f>
        <v>0.49108074985248057</v>
      </c>
      <c r="L38" s="12">
        <f t="shared" si="43"/>
        <v>0.60843334830883766</v>
      </c>
      <c r="M38" s="12"/>
      <c r="N38" s="12"/>
      <c r="O38" s="12"/>
      <c r="P38" s="12">
        <f t="shared" ref="P38:AO38" si="44">P18/P12</f>
        <v>0.62125205270957662</v>
      </c>
      <c r="Q38" s="12">
        <f t="shared" si="44"/>
        <v>0.62886935848892367</v>
      </c>
      <c r="R38" s="12">
        <f t="shared" si="44"/>
        <v>0.6208477580029077</v>
      </c>
      <c r="S38" s="12">
        <f t="shared" si="44"/>
        <v>0.10778932329622133</v>
      </c>
      <c r="T38" s="12">
        <f t="shared" si="44"/>
        <v>5.1376755744139253E-2</v>
      </c>
      <c r="U38" s="12">
        <f t="shared" si="44"/>
        <v>5.651300252284408E-2</v>
      </c>
      <c r="V38" s="12">
        <f t="shared" si="44"/>
        <v>0.14767181030160956</v>
      </c>
      <c r="W38" s="12">
        <f t="shared" si="44"/>
        <v>0.14776338801428987</v>
      </c>
      <c r="X38" s="12">
        <f t="shared" si="44"/>
        <v>0.20409335604437434</v>
      </c>
      <c r="Y38" s="12">
        <f t="shared" si="44"/>
        <v>-1.2798191108013595E-2</v>
      </c>
      <c r="Z38" s="12">
        <f t="shared" si="44"/>
        <v>-2.9744967976322981E-2</v>
      </c>
      <c r="AA38" s="12">
        <f t="shared" si="44"/>
        <v>5.6090789710973574E-2</v>
      </c>
      <c r="AB38" s="12">
        <f t="shared" si="44"/>
        <v>0.1621586671102295</v>
      </c>
      <c r="AC38" s="12">
        <f t="shared" si="44"/>
        <v>0.15145208390622875</v>
      </c>
      <c r="AD38" s="12">
        <f t="shared" si="44"/>
        <v>0.12009685230024213</v>
      </c>
      <c r="AE38" s="12">
        <f t="shared" si="44"/>
        <v>0.16211020931225972</v>
      </c>
      <c r="AF38" s="12">
        <f t="shared" si="44"/>
        <v>0.17524950099800399</v>
      </c>
      <c r="AG38" s="12">
        <f t="shared" si="44"/>
        <v>0.28031837916063673</v>
      </c>
      <c r="AH38" s="12">
        <f t="shared" si="44"/>
        <v>0.33045089561457691</v>
      </c>
      <c r="AI38" s="12">
        <f t="shared" si="44"/>
        <v>0.13793854870342123</v>
      </c>
      <c r="AJ38" s="12">
        <f t="shared" si="44"/>
        <v>0.2606704524638212</v>
      </c>
      <c r="AK38" s="12">
        <f t="shared" si="44"/>
        <v>0.27178410794602698</v>
      </c>
      <c r="AL38" s="12">
        <f t="shared" si="44"/>
        <v>0.37305391446512837</v>
      </c>
      <c r="AM38" s="12">
        <f t="shared" si="44"/>
        <v>0.1565952398606065</v>
      </c>
      <c r="AN38" s="12">
        <f t="shared" si="44"/>
        <v>0.54121663766783756</v>
      </c>
      <c r="AO38" s="12">
        <f t="shared" si="44"/>
        <v>0.62417526839697468</v>
      </c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2:60" x14ac:dyDescent="0.2">
      <c r="B39" s="4" t="s">
        <v>37</v>
      </c>
      <c r="C39" s="12">
        <f t="shared" ref="C39:G39" si="45">C23/C22</f>
        <v>7.5147125396106837E-2</v>
      </c>
      <c r="D39" s="12">
        <f t="shared" si="45"/>
        <v>0.11359404096834265</v>
      </c>
      <c r="E39" s="12">
        <f t="shared" si="45"/>
        <v>0.12155483748336818</v>
      </c>
      <c r="F39" s="12">
        <f t="shared" si="45"/>
        <v>0.12902311073302142</v>
      </c>
      <c r="G39" s="12">
        <f t="shared" si="45"/>
        <v>0.13878117946640431</v>
      </c>
      <c r="H39" s="12">
        <f t="shared" ref="H39:J39" si="46">H23/H22</f>
        <v>0.1360986780472572</v>
      </c>
      <c r="I39" s="12">
        <f t="shared" si="46"/>
        <v>0.13474637031726117</v>
      </c>
      <c r="J39" s="12">
        <f t="shared" si="46"/>
        <v>0.1239639925447119</v>
      </c>
      <c r="K39" s="12">
        <f t="shared" ref="K39:L39" si="47">K23/K22</f>
        <v>0.1430853491556367</v>
      </c>
      <c r="L39" s="12">
        <f t="shared" si="47"/>
        <v>0.15330385182336731</v>
      </c>
      <c r="M39" s="12"/>
      <c r="N39" s="12"/>
      <c r="O39" s="12"/>
      <c r="P39" s="12">
        <f t="shared" ref="P39:AO39" si="48">P23/P22</f>
        <v>5.9138414478715267E-3</v>
      </c>
      <c r="Q39" s="12">
        <f t="shared" si="48"/>
        <v>5.9407382012947518E-3</v>
      </c>
      <c r="R39" s="12">
        <f t="shared" si="48"/>
        <v>5.9356954041987374E-3</v>
      </c>
      <c r="S39" s="12">
        <f t="shared" si="48"/>
        <v>5.9655298689946044E-3</v>
      </c>
      <c r="T39" s="12">
        <f t="shared" si="48"/>
        <v>5.8020887519507061E-3</v>
      </c>
      <c r="U39" s="12">
        <f t="shared" si="48"/>
        <v>5.7042211236314954E-3</v>
      </c>
      <c r="V39" s="12">
        <f t="shared" si="48"/>
        <v>1.9625967053699188E-3</v>
      </c>
      <c r="W39" s="12">
        <f t="shared" si="48"/>
        <v>1.692944431326599E-3</v>
      </c>
      <c r="X39" s="12">
        <f t="shared" si="48"/>
        <v>1.643789549764788E-3</v>
      </c>
      <c r="Y39" s="12">
        <f t="shared" si="48"/>
        <v>0</v>
      </c>
      <c r="Z39" s="12">
        <f t="shared" si="48"/>
        <v>1.8462349993406376E-3</v>
      </c>
      <c r="AA39" s="12">
        <f t="shared" si="48"/>
        <v>1.6824202379859894E-3</v>
      </c>
      <c r="AB39" s="12">
        <f t="shared" si="48"/>
        <v>1.6176495895644401E-3</v>
      </c>
      <c r="AC39" s="12">
        <f t="shared" si="48"/>
        <v>1.5998976065531808E-3</v>
      </c>
      <c r="AD39" s="12">
        <f t="shared" si="48"/>
        <v>1.6818181818181819E-3</v>
      </c>
      <c r="AE39" s="12">
        <f t="shared" si="48"/>
        <v>1.7719568567026193E-3</v>
      </c>
      <c r="AF39" s="12">
        <f t="shared" si="48"/>
        <v>1.7583892617449666E-3</v>
      </c>
      <c r="AG39" s="12">
        <f t="shared" si="48"/>
        <v>1.5398442180946674E-3</v>
      </c>
      <c r="AH39" s="12">
        <f t="shared" si="48"/>
        <v>1.5818838201509683E-3</v>
      </c>
      <c r="AI39" s="12">
        <f t="shared" si="48"/>
        <v>4.1359950093574549E-3</v>
      </c>
      <c r="AJ39" s="12">
        <f t="shared" si="48"/>
        <v>4.0414878397711013E-4</v>
      </c>
      <c r="AK39" s="12">
        <f t="shared" si="48"/>
        <v>3.9935364727608497E-4</v>
      </c>
      <c r="AL39" s="12">
        <f t="shared" si="48"/>
        <v>3.9479081214109928E-4</v>
      </c>
      <c r="AM39" s="12">
        <f t="shared" si="48"/>
        <v>-4.4726142071274816E-2</v>
      </c>
      <c r="AN39" s="12">
        <f t="shared" si="48"/>
        <v>0.1199952687917677</v>
      </c>
      <c r="AO39" s="12">
        <f t="shared" si="48"/>
        <v>0.13264941803727417</v>
      </c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2:60" x14ac:dyDescent="0.2">
      <c r="B40" s="4" t="s">
        <v>85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2"/>
      <c r="AN40" s="12"/>
      <c r="AO40" s="12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2:60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2:60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2:60" x14ac:dyDescent="0.2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2:60" x14ac:dyDescent="0.2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2:60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2:60" x14ac:dyDescent="0.2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2:60" x14ac:dyDescent="0.2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2:60" x14ac:dyDescent="0.2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3:60" x14ac:dyDescent="0.2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3:60" x14ac:dyDescent="0.2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3:60" x14ac:dyDescent="0.2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3:60" x14ac:dyDescent="0.2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3:60" x14ac:dyDescent="0.2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3:60" x14ac:dyDescent="0.2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3:60" x14ac:dyDescent="0.2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3:60" x14ac:dyDescent="0.2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3:60" x14ac:dyDescent="0.2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3:60" x14ac:dyDescent="0.2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3:60" x14ac:dyDescent="0.2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3:60" x14ac:dyDescent="0.2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3:60" x14ac:dyDescent="0.2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3:60" x14ac:dyDescent="0.2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3:60" x14ac:dyDescent="0.2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3:60" x14ac:dyDescent="0.2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3:60" x14ac:dyDescent="0.2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3:60" x14ac:dyDescent="0.2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3:60" x14ac:dyDescent="0.2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3:60" x14ac:dyDescent="0.2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3:60" x14ac:dyDescent="0.2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3:60" x14ac:dyDescent="0.2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3:60" x14ac:dyDescent="0.2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3:60" x14ac:dyDescent="0.2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3:60" x14ac:dyDescent="0.2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3:60" x14ac:dyDescent="0.2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3:60" x14ac:dyDescent="0.2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3:60" x14ac:dyDescent="0.2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3:60" x14ac:dyDescent="0.2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3:60" x14ac:dyDescent="0.2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3:60" x14ac:dyDescent="0.2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3:60" x14ac:dyDescent="0.2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3:60" x14ac:dyDescent="0.2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3:60" x14ac:dyDescent="0.2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3:60" x14ac:dyDescent="0.2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3:60" x14ac:dyDescent="0.2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3:60" x14ac:dyDescent="0.2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3:60" x14ac:dyDescent="0.2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3:60" x14ac:dyDescent="0.2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3:60" x14ac:dyDescent="0.2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3:60" x14ac:dyDescent="0.2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3:60" x14ac:dyDescent="0.2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3:60" x14ac:dyDescent="0.2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3:60" x14ac:dyDescent="0.2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3:60" x14ac:dyDescent="0.2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3:60" x14ac:dyDescent="0.2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3:60" x14ac:dyDescent="0.2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3:60" x14ac:dyDescent="0.2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3:60" x14ac:dyDescent="0.2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3:60" x14ac:dyDescent="0.2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3:60" x14ac:dyDescent="0.2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3:60" x14ac:dyDescent="0.2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3:60" x14ac:dyDescent="0.2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3:60" x14ac:dyDescent="0.2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3:60" x14ac:dyDescent="0.2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3:60" x14ac:dyDescent="0.2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3:60" x14ac:dyDescent="0.2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3:60" x14ac:dyDescent="0.2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3:60" x14ac:dyDescent="0.2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3:60" x14ac:dyDescent="0.2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3:60" x14ac:dyDescent="0.2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3:60" x14ac:dyDescent="0.2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3:60" x14ac:dyDescent="0.2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3:60" x14ac:dyDescent="0.2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3:60" x14ac:dyDescent="0.2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3:60" x14ac:dyDescent="0.2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3:60" x14ac:dyDescent="0.2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3:60" x14ac:dyDescent="0.2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3:60" x14ac:dyDescent="0.2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3:60" x14ac:dyDescent="0.2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3:60" x14ac:dyDescent="0.2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3:60" x14ac:dyDescent="0.2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3:60" x14ac:dyDescent="0.2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3:60" x14ac:dyDescent="0.2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3:60" x14ac:dyDescent="0.2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3:60" x14ac:dyDescent="0.2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3:60" x14ac:dyDescent="0.2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3:60" x14ac:dyDescent="0.2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3:60" x14ac:dyDescent="0.2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3:60" x14ac:dyDescent="0.2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3:60" x14ac:dyDescent="0.2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3:60" x14ac:dyDescent="0.2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</row>
    <row r="131" spans="3:60" x14ac:dyDescent="0.2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</row>
    <row r="132" spans="3:60" x14ac:dyDescent="0.2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</row>
    <row r="133" spans="3:60" x14ac:dyDescent="0.2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</row>
    <row r="134" spans="3:60" x14ac:dyDescent="0.2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</row>
    <row r="135" spans="3:60" x14ac:dyDescent="0.2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</row>
    <row r="136" spans="3:60" x14ac:dyDescent="0.2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</row>
    <row r="137" spans="3:60" x14ac:dyDescent="0.2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</row>
    <row r="138" spans="3:60" x14ac:dyDescent="0.2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</row>
    <row r="139" spans="3:60" x14ac:dyDescent="0.2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</row>
    <row r="140" spans="3:60" x14ac:dyDescent="0.2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</row>
    <row r="141" spans="3:60" x14ac:dyDescent="0.2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</row>
    <row r="142" spans="3:60" x14ac:dyDescent="0.2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</row>
    <row r="143" spans="3:60" x14ac:dyDescent="0.2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</row>
    <row r="144" spans="3:60" x14ac:dyDescent="0.2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</row>
    <row r="145" spans="3:60" x14ac:dyDescent="0.2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</row>
    <row r="146" spans="3:60" x14ac:dyDescent="0.2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</row>
    <row r="147" spans="3:60" x14ac:dyDescent="0.2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</row>
    <row r="148" spans="3:60" x14ac:dyDescent="0.2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</row>
    <row r="149" spans="3:60" x14ac:dyDescent="0.2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</row>
    <row r="150" spans="3:60" x14ac:dyDescent="0.2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</row>
    <row r="151" spans="3:60" x14ac:dyDescent="0.2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</row>
    <row r="152" spans="3:60" x14ac:dyDescent="0.2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</row>
    <row r="153" spans="3:60" x14ac:dyDescent="0.2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</row>
    <row r="154" spans="3:60" x14ac:dyDescent="0.2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</row>
    <row r="155" spans="3:60" x14ac:dyDescent="0.2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</row>
    <row r="156" spans="3:60" x14ac:dyDescent="0.2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</row>
    <row r="157" spans="3:60" x14ac:dyDescent="0.2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</row>
    <row r="158" spans="3:60" x14ac:dyDescent="0.2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</row>
    <row r="159" spans="3:60" x14ac:dyDescent="0.2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</row>
    <row r="160" spans="3:60" x14ac:dyDescent="0.2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</row>
    <row r="161" spans="3:60" x14ac:dyDescent="0.2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</row>
    <row r="162" spans="3:60" x14ac:dyDescent="0.2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</row>
    <row r="163" spans="3:60" x14ac:dyDescent="0.2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</row>
    <row r="164" spans="3:60" x14ac:dyDescent="0.2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</row>
    <row r="165" spans="3:60" x14ac:dyDescent="0.2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</row>
    <row r="166" spans="3:60" x14ac:dyDescent="0.2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</row>
    <row r="167" spans="3:60" x14ac:dyDescent="0.2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</row>
    <row r="168" spans="3:60" x14ac:dyDescent="0.2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</row>
    <row r="169" spans="3:60" x14ac:dyDescent="0.2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</row>
    <row r="170" spans="3:60" x14ac:dyDescent="0.2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</row>
    <row r="171" spans="3:60" x14ac:dyDescent="0.2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</row>
    <row r="172" spans="3:60" x14ac:dyDescent="0.2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</row>
    <row r="173" spans="3:60" x14ac:dyDescent="0.2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</row>
    <row r="174" spans="3:60" x14ac:dyDescent="0.2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</row>
    <row r="175" spans="3:60" x14ac:dyDescent="0.2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</row>
    <row r="176" spans="3:60" x14ac:dyDescent="0.2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</row>
    <row r="177" spans="3:60" x14ac:dyDescent="0.2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</row>
    <row r="178" spans="3:60" x14ac:dyDescent="0.2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</row>
    <row r="179" spans="3:60" x14ac:dyDescent="0.2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</row>
    <row r="180" spans="3:60" x14ac:dyDescent="0.2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</row>
    <row r="181" spans="3:60" x14ac:dyDescent="0.2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</row>
    <row r="182" spans="3:60" x14ac:dyDescent="0.2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</row>
    <row r="183" spans="3:60" x14ac:dyDescent="0.2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</row>
    <row r="184" spans="3:60" x14ac:dyDescent="0.2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</row>
    <row r="185" spans="3:60" x14ac:dyDescent="0.2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</row>
    <row r="186" spans="3:60" x14ac:dyDescent="0.2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</row>
    <row r="187" spans="3:60" x14ac:dyDescent="0.2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</row>
    <row r="188" spans="3:60" x14ac:dyDescent="0.2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</row>
    <row r="189" spans="3:60" x14ac:dyDescent="0.2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</row>
    <row r="190" spans="3:60" x14ac:dyDescent="0.2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</row>
    <row r="191" spans="3:60" x14ac:dyDescent="0.2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</row>
    <row r="192" spans="3:60" x14ac:dyDescent="0.2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</row>
    <row r="193" spans="3:60" x14ac:dyDescent="0.2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</row>
    <row r="194" spans="3:60" x14ac:dyDescent="0.2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</row>
    <row r="195" spans="3:60" x14ac:dyDescent="0.2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</row>
    <row r="196" spans="3:60" x14ac:dyDescent="0.2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</row>
    <row r="197" spans="3:60" x14ac:dyDescent="0.2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</row>
    <row r="198" spans="3:60" x14ac:dyDescent="0.2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</row>
    <row r="199" spans="3:60" x14ac:dyDescent="0.2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</row>
    <row r="200" spans="3:60" x14ac:dyDescent="0.2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</row>
    <row r="201" spans="3:60" x14ac:dyDescent="0.2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</row>
    <row r="202" spans="3:60" x14ac:dyDescent="0.2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</row>
    <row r="203" spans="3:60" x14ac:dyDescent="0.2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</row>
    <row r="204" spans="3:60" x14ac:dyDescent="0.2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</row>
    <row r="205" spans="3:60" x14ac:dyDescent="0.2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</row>
    <row r="206" spans="3:60" x14ac:dyDescent="0.2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</row>
    <row r="207" spans="3:60" x14ac:dyDescent="0.2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</row>
    <row r="208" spans="3:60" x14ac:dyDescent="0.2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</row>
    <row r="209" spans="3:60" x14ac:dyDescent="0.2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</row>
    <row r="210" spans="3:60" x14ac:dyDescent="0.2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</row>
    <row r="211" spans="3:60" x14ac:dyDescent="0.2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</row>
    <row r="212" spans="3:60" x14ac:dyDescent="0.2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</row>
    <row r="213" spans="3:60" x14ac:dyDescent="0.2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</row>
    <row r="214" spans="3:60" x14ac:dyDescent="0.2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</row>
    <row r="215" spans="3:60" x14ac:dyDescent="0.2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</row>
    <row r="216" spans="3:60" x14ac:dyDescent="0.2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</row>
    <row r="217" spans="3:60" x14ac:dyDescent="0.2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</row>
    <row r="218" spans="3:60" x14ac:dyDescent="0.2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</row>
    <row r="219" spans="3:60" x14ac:dyDescent="0.2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</row>
    <row r="220" spans="3:60" x14ac:dyDescent="0.2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</row>
    <row r="221" spans="3:60" x14ac:dyDescent="0.2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</row>
    <row r="222" spans="3:60" x14ac:dyDescent="0.2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</row>
    <row r="223" spans="3:60" x14ac:dyDescent="0.2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</row>
    <row r="224" spans="3:60" x14ac:dyDescent="0.2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</row>
    <row r="225" spans="3:60" x14ac:dyDescent="0.2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</row>
    <row r="226" spans="3:60" x14ac:dyDescent="0.2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</row>
    <row r="227" spans="3:60" x14ac:dyDescent="0.2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</row>
    <row r="228" spans="3:60" x14ac:dyDescent="0.2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</row>
    <row r="229" spans="3:60" x14ac:dyDescent="0.2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</row>
    <row r="230" spans="3:60" x14ac:dyDescent="0.2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</row>
    <row r="231" spans="3:60" x14ac:dyDescent="0.2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</row>
    <row r="232" spans="3:60" x14ac:dyDescent="0.2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</row>
    <row r="233" spans="3:60" x14ac:dyDescent="0.2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</row>
    <row r="234" spans="3:60" x14ac:dyDescent="0.2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</row>
    <row r="235" spans="3:60" x14ac:dyDescent="0.2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</row>
    <row r="236" spans="3:60" x14ac:dyDescent="0.2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</row>
    <row r="237" spans="3:60" x14ac:dyDescent="0.2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</row>
    <row r="238" spans="3:60" x14ac:dyDescent="0.2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</row>
    <row r="239" spans="3:60" x14ac:dyDescent="0.2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</row>
    <row r="240" spans="3:60" x14ac:dyDescent="0.2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</row>
    <row r="241" spans="3:60" x14ac:dyDescent="0.2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</row>
    <row r="242" spans="3:60" x14ac:dyDescent="0.2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</row>
    <row r="243" spans="3:60" x14ac:dyDescent="0.2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</row>
    <row r="244" spans="3:60" x14ac:dyDescent="0.2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</row>
    <row r="245" spans="3:60" x14ac:dyDescent="0.2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</row>
    <row r="246" spans="3:60" x14ac:dyDescent="0.2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</row>
    <row r="247" spans="3:60" x14ac:dyDescent="0.2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</row>
    <row r="248" spans="3:60" x14ac:dyDescent="0.2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</row>
    <row r="249" spans="3:60" x14ac:dyDescent="0.2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</row>
    <row r="250" spans="3:60" x14ac:dyDescent="0.2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</row>
    <row r="251" spans="3:60" x14ac:dyDescent="0.2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</row>
    <row r="252" spans="3:60" x14ac:dyDescent="0.2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</row>
    <row r="253" spans="3:60" x14ac:dyDescent="0.2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</row>
    <row r="254" spans="3:60" x14ac:dyDescent="0.2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</row>
    <row r="255" spans="3:60" x14ac:dyDescent="0.2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</row>
    <row r="256" spans="3:60" x14ac:dyDescent="0.2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</row>
    <row r="257" spans="3:60" x14ac:dyDescent="0.2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</row>
    <row r="258" spans="3:60" x14ac:dyDescent="0.2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</row>
    <row r="259" spans="3:60" x14ac:dyDescent="0.2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</row>
    <row r="260" spans="3:60" x14ac:dyDescent="0.2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</row>
    <row r="261" spans="3:60" x14ac:dyDescent="0.2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</row>
    <row r="262" spans="3:60" x14ac:dyDescent="0.2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</row>
    <row r="263" spans="3:60" x14ac:dyDescent="0.2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</row>
    <row r="264" spans="3:60" x14ac:dyDescent="0.2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</row>
    <row r="265" spans="3:60" x14ac:dyDescent="0.2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</row>
    <row r="266" spans="3:60" x14ac:dyDescent="0.2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</row>
    <row r="267" spans="3:60" x14ac:dyDescent="0.2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</row>
    <row r="268" spans="3:60" x14ac:dyDescent="0.2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</row>
    <row r="269" spans="3:60" x14ac:dyDescent="0.2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</row>
    <row r="270" spans="3:60" x14ac:dyDescent="0.2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</row>
    <row r="271" spans="3:60" x14ac:dyDescent="0.2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</row>
    <row r="272" spans="3:60" x14ac:dyDescent="0.2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</row>
    <row r="273" spans="3:60" x14ac:dyDescent="0.2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</row>
    <row r="274" spans="3:60" x14ac:dyDescent="0.2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</row>
    <row r="275" spans="3:60" x14ac:dyDescent="0.2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</row>
    <row r="276" spans="3:60" x14ac:dyDescent="0.2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</row>
    <row r="277" spans="3:60" x14ac:dyDescent="0.2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</row>
    <row r="278" spans="3:60" x14ac:dyDescent="0.2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</row>
    <row r="279" spans="3:60" x14ac:dyDescent="0.2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</row>
    <row r="280" spans="3:60" x14ac:dyDescent="0.2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</row>
    <row r="281" spans="3:60" x14ac:dyDescent="0.2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</row>
    <row r="282" spans="3:60" x14ac:dyDescent="0.2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</row>
    <row r="283" spans="3:60" x14ac:dyDescent="0.2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</row>
    <row r="284" spans="3:60" x14ac:dyDescent="0.2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</row>
    <row r="285" spans="3:60" x14ac:dyDescent="0.2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</row>
    <row r="286" spans="3:60" x14ac:dyDescent="0.2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</row>
    <row r="287" spans="3:60" x14ac:dyDescent="0.2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</row>
    <row r="288" spans="3:60" x14ac:dyDescent="0.2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</row>
    <row r="289" spans="3:60" x14ac:dyDescent="0.2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</row>
    <row r="290" spans="3:60" x14ac:dyDescent="0.2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</row>
    <row r="291" spans="3:60" x14ac:dyDescent="0.2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</row>
    <row r="292" spans="3:60" x14ac:dyDescent="0.2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</row>
    <row r="293" spans="3:60" x14ac:dyDescent="0.2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</row>
    <row r="294" spans="3:60" x14ac:dyDescent="0.2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</row>
    <row r="295" spans="3:60" x14ac:dyDescent="0.2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</row>
    <row r="296" spans="3:60" x14ac:dyDescent="0.2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</row>
    <row r="297" spans="3:60" x14ac:dyDescent="0.2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</row>
    <row r="298" spans="3:60" x14ac:dyDescent="0.2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</row>
    <row r="299" spans="3:60" x14ac:dyDescent="0.2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</row>
    <row r="300" spans="3:60" x14ac:dyDescent="0.2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</row>
    <row r="301" spans="3:60" x14ac:dyDescent="0.2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</row>
    <row r="302" spans="3:60" x14ac:dyDescent="0.2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</row>
    <row r="303" spans="3:60" x14ac:dyDescent="0.2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</row>
    <row r="304" spans="3:60" x14ac:dyDescent="0.2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</row>
    <row r="305" spans="3:60" x14ac:dyDescent="0.2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</row>
    <row r="306" spans="3:60" x14ac:dyDescent="0.2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</row>
    <row r="307" spans="3:60" x14ac:dyDescent="0.2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</row>
    <row r="308" spans="3:60" x14ac:dyDescent="0.2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</row>
    <row r="309" spans="3:60" x14ac:dyDescent="0.2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</row>
    <row r="310" spans="3:60" x14ac:dyDescent="0.2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</row>
    <row r="311" spans="3:60" x14ac:dyDescent="0.2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</row>
    <row r="312" spans="3:60" x14ac:dyDescent="0.2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</row>
    <row r="313" spans="3:60" x14ac:dyDescent="0.2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</row>
    <row r="314" spans="3:60" x14ac:dyDescent="0.2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</row>
    <row r="315" spans="3:60" x14ac:dyDescent="0.2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</row>
    <row r="316" spans="3:60" x14ac:dyDescent="0.2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</row>
    <row r="317" spans="3:60" x14ac:dyDescent="0.2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</row>
    <row r="318" spans="3:60" x14ac:dyDescent="0.2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</row>
    <row r="319" spans="3:60" x14ac:dyDescent="0.2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</row>
    <row r="320" spans="3:60" x14ac:dyDescent="0.2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</row>
    <row r="321" spans="3:60" x14ac:dyDescent="0.2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</row>
    <row r="322" spans="3:60" x14ac:dyDescent="0.2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</row>
    <row r="323" spans="3:60" x14ac:dyDescent="0.2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</row>
    <row r="324" spans="3:60" x14ac:dyDescent="0.2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</row>
    <row r="325" spans="3:60" x14ac:dyDescent="0.2"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</row>
    <row r="326" spans="3:60" x14ac:dyDescent="0.2"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</row>
    <row r="327" spans="3:60" x14ac:dyDescent="0.2"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</row>
    <row r="328" spans="3:60" x14ac:dyDescent="0.2"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</row>
    <row r="329" spans="3:60" x14ac:dyDescent="0.2"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</row>
    <row r="330" spans="3:60" x14ac:dyDescent="0.2"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</row>
    <row r="331" spans="3:60" x14ac:dyDescent="0.2"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</row>
    <row r="332" spans="3:60" x14ac:dyDescent="0.2"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</row>
    <row r="333" spans="3:60" x14ac:dyDescent="0.2"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</row>
    <row r="334" spans="3:60" x14ac:dyDescent="0.2"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</row>
    <row r="335" spans="3:60" x14ac:dyDescent="0.2"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</row>
    <row r="336" spans="3:60" x14ac:dyDescent="0.2"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</row>
    <row r="337" spans="3:60" x14ac:dyDescent="0.2"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</row>
    <row r="338" spans="3:60" x14ac:dyDescent="0.2"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</row>
    <row r="339" spans="3:60" x14ac:dyDescent="0.2"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</row>
    <row r="340" spans="3:60" x14ac:dyDescent="0.2"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</row>
    <row r="341" spans="3:60" x14ac:dyDescent="0.2"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</row>
    <row r="342" spans="3:60" x14ac:dyDescent="0.2"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</row>
    <row r="343" spans="3:60" x14ac:dyDescent="0.2"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</row>
    <row r="344" spans="3:60" x14ac:dyDescent="0.2"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</row>
    <row r="345" spans="3:60" x14ac:dyDescent="0.2"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</row>
    <row r="346" spans="3:60" x14ac:dyDescent="0.2"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</row>
    <row r="347" spans="3:60" x14ac:dyDescent="0.2"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</row>
    <row r="348" spans="3:60" x14ac:dyDescent="0.2"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</row>
    <row r="349" spans="3:60" x14ac:dyDescent="0.2"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</row>
    <row r="350" spans="3:60" x14ac:dyDescent="0.2"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</row>
    <row r="351" spans="3:60" x14ac:dyDescent="0.2"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</row>
    <row r="352" spans="3:60" x14ac:dyDescent="0.2"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</row>
    <row r="353" spans="3:60" x14ac:dyDescent="0.2"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</row>
    <row r="354" spans="3:60" x14ac:dyDescent="0.2"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</row>
    <row r="355" spans="3:60" x14ac:dyDescent="0.2"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</row>
    <row r="356" spans="3:60" x14ac:dyDescent="0.2"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</row>
    <row r="357" spans="3:60" x14ac:dyDescent="0.2"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</row>
    <row r="358" spans="3:60" x14ac:dyDescent="0.2"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</row>
    <row r="359" spans="3:60" x14ac:dyDescent="0.2"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</row>
    <row r="360" spans="3:60" x14ac:dyDescent="0.2"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</row>
    <row r="361" spans="3:60" x14ac:dyDescent="0.2"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</row>
    <row r="362" spans="3:60" x14ac:dyDescent="0.2"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</row>
    <row r="363" spans="3:60" x14ac:dyDescent="0.2"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</row>
    <row r="364" spans="3:60" x14ac:dyDescent="0.2"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</row>
    <row r="365" spans="3:60" x14ac:dyDescent="0.2"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</row>
    <row r="366" spans="3:60" x14ac:dyDescent="0.2"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</row>
    <row r="367" spans="3:60" x14ac:dyDescent="0.2"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</row>
    <row r="368" spans="3:60" x14ac:dyDescent="0.2"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</row>
    <row r="369" spans="3:60" x14ac:dyDescent="0.2"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</row>
    <row r="370" spans="3:60" x14ac:dyDescent="0.2"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</row>
    <row r="371" spans="3:60" x14ac:dyDescent="0.2"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</row>
    <row r="372" spans="3:60" x14ac:dyDescent="0.2"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</row>
    <row r="373" spans="3:60" x14ac:dyDescent="0.2"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</row>
    <row r="374" spans="3:60" x14ac:dyDescent="0.2"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</row>
    <row r="375" spans="3:60" x14ac:dyDescent="0.2"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</row>
    <row r="376" spans="3:60" x14ac:dyDescent="0.2"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</row>
    <row r="377" spans="3:60" x14ac:dyDescent="0.2"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</row>
    <row r="378" spans="3:60" x14ac:dyDescent="0.2"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</row>
    <row r="379" spans="3:60" x14ac:dyDescent="0.2"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</row>
    <row r="380" spans="3:60" x14ac:dyDescent="0.2"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</row>
    <row r="381" spans="3:60" x14ac:dyDescent="0.2"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</row>
    <row r="382" spans="3:60" x14ac:dyDescent="0.2"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</row>
    <row r="383" spans="3:60" x14ac:dyDescent="0.2"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</row>
    <row r="384" spans="3:60" x14ac:dyDescent="0.2"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</row>
  </sheetData>
  <hyperlinks>
    <hyperlink ref="A1" location="Main!A1" display="Main" xr:uid="{7EC9EFAD-ABD2-4F9A-879B-A63A92EA658B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cp:lastPrinted>2025-09-01T15:18:26Z</cp:lastPrinted>
  <dcterms:created xsi:type="dcterms:W3CDTF">2024-10-01T08:29:07Z</dcterms:created>
  <dcterms:modified xsi:type="dcterms:W3CDTF">2025-09-02T17:03:34Z</dcterms:modified>
</cp:coreProperties>
</file>