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AC48FE0-D8B5-41CC-B813-75003BA26E52}" xr6:coauthVersionLast="47" xr6:coauthVersionMax="47" xr10:uidLastSave="{00000000-0000-0000-0000-000000000000}"/>
  <bookViews>
    <workbookView xWindow="225" yWindow="1950" windowWidth="38175" windowHeight="15240" xr2:uid="{F0F54F86-B9EF-4E89-80C7-6F9BAE0750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J29" i="2"/>
  <c r="H29" i="2"/>
  <c r="G29" i="2"/>
  <c r="J28" i="2"/>
  <c r="H28" i="2"/>
  <c r="G28" i="2"/>
  <c r="J27" i="2"/>
  <c r="H27" i="2"/>
  <c r="G27" i="2"/>
  <c r="I29" i="2"/>
  <c r="I28" i="2"/>
  <c r="I27" i="2"/>
  <c r="D17" i="2"/>
  <c r="D20" i="2" s="1"/>
  <c r="C17" i="2"/>
  <c r="C32" i="2" s="1"/>
  <c r="E16" i="2"/>
  <c r="J8" i="2"/>
  <c r="J30" i="2" s="1"/>
  <c r="H8" i="2"/>
  <c r="H30" i="2" s="1"/>
  <c r="G8" i="2"/>
  <c r="G10" i="2" s="1"/>
  <c r="F8" i="2"/>
  <c r="F10" i="2" s="1"/>
  <c r="E8" i="2"/>
  <c r="E10" i="2" s="1"/>
  <c r="D8" i="2"/>
  <c r="C8" i="2"/>
  <c r="C31" i="2" s="1"/>
  <c r="I8" i="2"/>
  <c r="I10" i="2" s="1"/>
  <c r="H7" i="1"/>
  <c r="H5" i="1"/>
  <c r="H4" i="1"/>
  <c r="H3" i="1"/>
  <c r="H10" i="2" l="1"/>
  <c r="H31" i="2" s="1"/>
  <c r="J10" i="2"/>
  <c r="J17" i="2" s="1"/>
  <c r="J32" i="2" s="1"/>
  <c r="G30" i="2"/>
  <c r="D33" i="2"/>
  <c r="D22" i="2"/>
  <c r="D24" i="2" s="1"/>
  <c r="I31" i="2"/>
  <c r="I17" i="2"/>
  <c r="E31" i="2"/>
  <c r="E17" i="2"/>
  <c r="F17" i="2"/>
  <c r="F31" i="2"/>
  <c r="G31" i="2"/>
  <c r="G17" i="2"/>
  <c r="D32" i="2"/>
  <c r="C20" i="2"/>
  <c r="I30" i="2"/>
  <c r="J31" i="2" l="1"/>
  <c r="H17" i="2"/>
  <c r="H20" i="2" s="1"/>
  <c r="J20" i="2"/>
  <c r="J33" i="2" s="1"/>
  <c r="C33" i="2"/>
  <c r="C22" i="2"/>
  <c r="C24" i="2" s="1"/>
  <c r="G32" i="2"/>
  <c r="G20" i="2"/>
  <c r="F20" i="2"/>
  <c r="F32" i="2"/>
  <c r="E32" i="2"/>
  <c r="E20" i="2"/>
  <c r="I20" i="2"/>
  <c r="I32" i="2"/>
  <c r="J22" i="2" l="1"/>
  <c r="J24" i="2" s="1"/>
  <c r="H32" i="2"/>
  <c r="I22" i="2"/>
  <c r="I24" i="2" s="1"/>
  <c r="I33" i="2"/>
  <c r="E22" i="2"/>
  <c r="E24" i="2" s="1"/>
  <c r="E33" i="2"/>
  <c r="F33" i="2"/>
  <c r="F22" i="2"/>
  <c r="F24" i="2" s="1"/>
  <c r="G33" i="2"/>
  <c r="G22" i="2"/>
  <c r="G24" i="2" s="1"/>
  <c r="H33" i="2"/>
  <c r="H22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5" authorId="0" shapeId="0" xr:uid="{17BE5044-A823-4CEB-8EBD-4B162FB14622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Lawsuit against Microsoft, Openai etc.</t>
        </r>
      </text>
    </comment>
  </commentList>
</comments>
</file>

<file path=xl/sharedStrings.xml><?xml version="1.0" encoding="utf-8"?>
<sst xmlns="http://schemas.openxmlformats.org/spreadsheetml/2006/main" count="51" uniqueCount="46">
  <si>
    <t>NYT</t>
  </si>
  <si>
    <t>New York Times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</si>
  <si>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</si>
  <si>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</si>
  <si>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</si>
  <si>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</si>
  <si>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</si>
  <si>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</si>
  <si>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</si>
  <si>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</si>
  <si>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</si>
  <si>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</si>
  <si>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</si>
  <si>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</si>
  <si>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</si>
  <si>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</si>
  <si>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</si>
  <si>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</si>
  <si>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</si>
  <si>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 xml:space="preserve">Subscriptions </t>
  </si>
  <si>
    <t>Advertising</t>
  </si>
  <si>
    <t>Other</t>
  </si>
  <si>
    <t>Revenue</t>
  </si>
  <si>
    <t>COGS (ex. D&amp;A)</t>
  </si>
  <si>
    <t>Gross Profit</t>
  </si>
  <si>
    <t>G&amp;A</t>
  </si>
  <si>
    <t>D&amp;A</t>
  </si>
  <si>
    <t>Generative AI Litigation Cost</t>
  </si>
  <si>
    <t>S&amp;M</t>
  </si>
  <si>
    <t>Product Development</t>
  </si>
  <si>
    <t>Operating Income</t>
  </si>
  <si>
    <t>Other Income</t>
  </si>
  <si>
    <t>Interest Income</t>
  </si>
  <si>
    <t>Pretax Income</t>
  </si>
  <si>
    <t>Tax Expense</t>
  </si>
  <si>
    <t>Net Income</t>
  </si>
  <si>
    <t>EPS</t>
  </si>
  <si>
    <t>Subscription Growth</t>
  </si>
  <si>
    <t>Ad Growth</t>
  </si>
  <si>
    <t>Other Growth</t>
  </si>
  <si>
    <t>Revenue Growth</t>
  </si>
  <si>
    <t xml:space="preserve">Gross Margin </t>
  </si>
  <si>
    <t xml:space="preserve">Operating Margin </t>
  </si>
  <si>
    <t>Tax Rate</t>
  </si>
  <si>
    <t>Digital Only Subscriptions</t>
  </si>
  <si>
    <t xml:space="preserve">Print Subscription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</si>
</sst>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2" applyFont="1"/>
    <xf numFmtId="3" fontId="6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F83-7391-4A3C-86D5-7F69C84C063E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9" x14ac:dyDescent="0.2">
      <c r="A1" s="1" t="s">
        <v>1</v>
      </c>
    </row>
    <row r="2" spans="1:9" x14ac:dyDescent="0.2">
      <c r="A2" s="2" t="s">
        <v>2</v>
      </c>
      <c r="G2" s="2" t="s">
        <v>4</v>
      </c>
      <c r="H2" s="2">
        <v>52.09</v>
      </c>
    </row>
    <row r="3" spans="1:9" x14ac:dyDescent="0.2">
      <c r="G3" s="2" t="s">
        <v>5</v>
      </c>
      <c r="H3" s="3">
        <f>163.173722+0.780724</f>
        <v>163.95444599999999</v>
      </c>
      <c r="I3" s="4" t="s">
        <v>10</v>
      </c>
    </row>
    <row r="4" spans="1:9" x14ac:dyDescent="0.2">
      <c r="B4" s="2" t="s">
        <v>0</v>
      </c>
      <c r="G4" s="2" t="s">
        <v>6</v>
      </c>
      <c r="H4" s="3">
        <f>+H2*H3</f>
        <v>8540.3870921399994</v>
      </c>
    </row>
    <row r="5" spans="1:9" x14ac:dyDescent="0.2">
      <c r="B5" s="2" t="s">
        <v>3</v>
      </c>
      <c r="G5" s="2" t="s">
        <v>7</v>
      </c>
      <c r="H5" s="3">
        <f>204.62+288.325</f>
        <v>492.94499999999999</v>
      </c>
      <c r="I5" s="4" t="s">
        <v>10</v>
      </c>
    </row>
    <row r="6" spans="1:9" x14ac:dyDescent="0.2">
      <c r="G6" s="2" t="s">
        <v>8</v>
      </c>
      <c r="H6" s="3">
        <v>0</v>
      </c>
      <c r="I6" s="4" t="s">
        <v>10</v>
      </c>
    </row>
    <row r="7" spans="1:9" x14ac:dyDescent="0.2">
      <c r="G7" s="2" t="s">
        <v>9</v>
      </c>
      <c r="H7" s="3">
        <f>+H4-H5+H6</f>
        <v>8047.4420921399997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A468-4260-4D44-8423-D91A08F99504}">
  <dimension ref="A1:V19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.42578125" style="2" bestFit="1" customWidth="1"/>
    <col min="2" max="2" width="26.28515625" style="2" customWidth="1"/>
    <col min="3" max="16384" width="9.140625" style="2"/>
  </cols>
  <sheetData>
    <row r="1" spans="1:22" x14ac:dyDescent="0.2">
      <c r="A1" s="5" t="s">
        <v>11</v>
      </c>
    </row>
    <row r="2" spans="1:22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22" x14ac:dyDescent="0.2">
      <c r="B3" s="2" t="s">
        <v>44</v>
      </c>
      <c r="C3" s="3"/>
      <c r="D3" s="3"/>
      <c r="E3" s="3">
        <v>282.22800000000001</v>
      </c>
      <c r="F3" s="3"/>
      <c r="G3" s="3"/>
      <c r="H3" s="3"/>
      <c r="I3" s="3">
        <v>322.19799999999998</v>
      </c>
      <c r="J3" s="4"/>
    </row>
    <row r="4" spans="1:22" x14ac:dyDescent="0.2">
      <c r="B4" s="2" t="s">
        <v>45</v>
      </c>
      <c r="C4" s="3"/>
      <c r="D4" s="3"/>
      <c r="E4" s="3">
        <v>136.34899999999999</v>
      </c>
      <c r="F4" s="3"/>
      <c r="G4" s="3"/>
      <c r="H4" s="3"/>
      <c r="I4" s="3">
        <v>131.12899999999999</v>
      </c>
      <c r="J4" s="4"/>
    </row>
    <row r="5" spans="1:22" x14ac:dyDescent="0.2">
      <c r="B5" s="2" t="s">
        <v>19</v>
      </c>
      <c r="C5" s="3"/>
      <c r="D5" s="3"/>
      <c r="E5" s="3">
        <v>418.577</v>
      </c>
      <c r="F5" s="3"/>
      <c r="G5" s="3"/>
      <c r="H5" s="3"/>
      <c r="I5" s="3">
        <v>453.327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B6" s="2" t="s">
        <v>20</v>
      </c>
      <c r="C6" s="3"/>
      <c r="D6" s="3"/>
      <c r="E6" s="3">
        <v>117.113</v>
      </c>
      <c r="F6" s="3"/>
      <c r="G6" s="3"/>
      <c r="H6" s="3"/>
      <c r="I6" s="3">
        <v>118.37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B7" s="2" t="s">
        <v>21</v>
      </c>
      <c r="C7" s="3"/>
      <c r="D7" s="3"/>
      <c r="E7" s="3">
        <v>62.655000000000001</v>
      </c>
      <c r="F7" s="3"/>
      <c r="G7" s="3"/>
      <c r="H7" s="3"/>
      <c r="I7" s="3">
        <v>68.480999999999995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B8" s="1" t="s">
        <v>22</v>
      </c>
      <c r="C8" s="6">
        <f t="shared" ref="C8:H8" si="0">+SUM(C5:C7)</f>
        <v>0</v>
      </c>
      <c r="D8" s="6">
        <f t="shared" si="0"/>
        <v>0</v>
      </c>
      <c r="E8" s="6">
        <f t="shared" si="0"/>
        <v>598.34500000000003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>+SUM(I5:I7)</f>
        <v>640.178</v>
      </c>
      <c r="J8" s="6">
        <f t="shared" ref="J8" si="1">+SUM(J5:J7)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B9" s="2" t="s">
        <v>23</v>
      </c>
      <c r="C9" s="3"/>
      <c r="D9" s="3"/>
      <c r="E9" s="3">
        <v>311.13499999999999</v>
      </c>
      <c r="F9" s="3"/>
      <c r="G9" s="3"/>
      <c r="H9" s="3"/>
      <c r="I9" s="3">
        <v>331.839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B10" s="2" t="s">
        <v>24</v>
      </c>
      <c r="C10" s="3"/>
      <c r="D10" s="3"/>
      <c r="E10" s="3">
        <f t="shared" ref="E10:H10" si="2">+E8-E9</f>
        <v>287.21000000000004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>+I8-I9</f>
        <v>308.339</v>
      </c>
      <c r="J10" s="3">
        <f t="shared" ref="J10" si="3">+J8-J9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B11" s="2" t="s">
        <v>28</v>
      </c>
      <c r="C11" s="3"/>
      <c r="D11" s="3"/>
      <c r="E11" s="3">
        <v>62.634999999999998</v>
      </c>
      <c r="F11" s="3"/>
      <c r="G11" s="3"/>
      <c r="H11" s="3"/>
      <c r="I11" s="3">
        <v>69.131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B12" s="2" t="s">
        <v>29</v>
      </c>
      <c r="C12" s="3"/>
      <c r="D12" s="3"/>
      <c r="E12" s="3">
        <v>57.433</v>
      </c>
      <c r="F12" s="3"/>
      <c r="G12" s="3"/>
      <c r="H12" s="3"/>
      <c r="I12" s="3">
        <v>61.03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B13" s="2" t="s">
        <v>25</v>
      </c>
      <c r="C13" s="3"/>
      <c r="D13" s="3"/>
      <c r="E13" s="3">
        <v>81.87</v>
      </c>
      <c r="F13" s="3"/>
      <c r="G13" s="3"/>
      <c r="H13" s="3"/>
      <c r="I13" s="3">
        <v>76.209000000000003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B14" s="2" t="s">
        <v>26</v>
      </c>
      <c r="C14" s="3"/>
      <c r="D14" s="3"/>
      <c r="E14" s="3">
        <v>21.475000000000001</v>
      </c>
      <c r="F14" s="3"/>
      <c r="G14" s="3"/>
      <c r="H14" s="3"/>
      <c r="I14" s="3">
        <v>20.622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B15" s="2" t="s">
        <v>27</v>
      </c>
      <c r="C15" s="3"/>
      <c r="D15" s="3"/>
      <c r="E15" s="3">
        <v>0</v>
      </c>
      <c r="F15" s="3"/>
      <c r="G15" s="3"/>
      <c r="H15" s="3"/>
      <c r="I15" s="3">
        <v>4.62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B16" s="2" t="s">
        <v>21</v>
      </c>
      <c r="C16" s="3"/>
      <c r="D16" s="3"/>
      <c r="E16" s="3">
        <f>2.503-2.273</f>
        <v>0.22999999999999998</v>
      </c>
      <c r="F16" s="3"/>
      <c r="G16" s="3"/>
      <c r="H16" s="3"/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2:22" x14ac:dyDescent="0.2">
      <c r="B17" s="2" t="s">
        <v>30</v>
      </c>
      <c r="C17" s="3">
        <f t="shared" ref="C17:H17" si="4">+C10-SUM(C11:C16)</f>
        <v>0</v>
      </c>
      <c r="D17" s="3">
        <f t="shared" si="4"/>
        <v>0</v>
      </c>
      <c r="E17" s="3">
        <f t="shared" si="4"/>
        <v>63.567000000000064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>+I10-SUM(I11:I16)</f>
        <v>76.726999999999975</v>
      </c>
      <c r="J17" s="3">
        <f t="shared" ref="J17" si="5">+J10-SUM(J11:J16)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 x14ac:dyDescent="0.2">
      <c r="B18" s="2" t="s">
        <v>31</v>
      </c>
      <c r="C18" s="3"/>
      <c r="D18" s="3"/>
      <c r="E18" s="3">
        <v>0.68400000000000005</v>
      </c>
      <c r="F18" s="3"/>
      <c r="G18" s="3"/>
      <c r="H18" s="3"/>
      <c r="I18" s="3">
        <v>-1.05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 x14ac:dyDescent="0.2">
      <c r="B19" s="2" t="s">
        <v>32</v>
      </c>
      <c r="C19" s="3"/>
      <c r="D19" s="3"/>
      <c r="E19" s="3">
        <v>5.7359999999999998</v>
      </c>
      <c r="F19" s="3"/>
      <c r="G19" s="3"/>
      <c r="H19" s="3"/>
      <c r="I19" s="3">
        <v>9.3659999999999997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 x14ac:dyDescent="0.2">
      <c r="B20" s="2" t="s">
        <v>33</v>
      </c>
      <c r="C20" s="3">
        <f t="shared" ref="C20:H20" si="6">+C17+SUM(C18:C19)</f>
        <v>0</v>
      </c>
      <c r="D20" s="3">
        <f t="shared" si="6"/>
        <v>0</v>
      </c>
      <c r="E20" s="3">
        <f t="shared" si="6"/>
        <v>69.987000000000066</v>
      </c>
      <c r="F20" s="3">
        <f t="shared" si="6"/>
        <v>0</v>
      </c>
      <c r="G20" s="3">
        <f t="shared" si="6"/>
        <v>0</v>
      </c>
      <c r="H20" s="3">
        <f t="shared" si="6"/>
        <v>0</v>
      </c>
      <c r="I20" s="3">
        <f>+I17+SUM(I18:I19)</f>
        <v>85.042999999999978</v>
      </c>
      <c r="J20" s="3">
        <f t="shared" ref="J20" si="7">+J17+SUM(J18:J19)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 x14ac:dyDescent="0.2">
      <c r="B21" s="2" t="s">
        <v>34</v>
      </c>
      <c r="C21" s="3"/>
      <c r="D21" s="3"/>
      <c r="E21" s="3">
        <v>16.372</v>
      </c>
      <c r="F21" s="3"/>
      <c r="G21" s="3"/>
      <c r="H21" s="3"/>
      <c r="I21" s="3">
        <v>20.9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 x14ac:dyDescent="0.2">
      <c r="B22" s="2" t="s">
        <v>35</v>
      </c>
      <c r="C22" s="3">
        <f t="shared" ref="C22:H22" si="8">+C20-C21</f>
        <v>0</v>
      </c>
      <c r="D22" s="3">
        <f t="shared" si="8"/>
        <v>0</v>
      </c>
      <c r="E22" s="3">
        <f t="shared" si="8"/>
        <v>53.615000000000066</v>
      </c>
      <c r="F22" s="3">
        <f t="shared" si="8"/>
        <v>0</v>
      </c>
      <c r="G22" s="3">
        <f t="shared" si="8"/>
        <v>0</v>
      </c>
      <c r="H22" s="3">
        <f t="shared" si="8"/>
        <v>0</v>
      </c>
      <c r="I22" s="3">
        <f>+I20-I21</f>
        <v>64.142999999999972</v>
      </c>
      <c r="J22" s="3">
        <f t="shared" ref="J22" si="9">+J20-J21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 x14ac:dyDescent="0.2">
      <c r="B24" s="2" t="s">
        <v>36</v>
      </c>
      <c r="C24" s="7" t="e">
        <f t="shared" ref="C24:D24" si="10">+C22/C25</f>
        <v>#DIV/0!</v>
      </c>
      <c r="D24" s="7" t="e">
        <f t="shared" si="10"/>
        <v>#DIV/0!</v>
      </c>
      <c r="E24" s="7">
        <f>+E22/E25</f>
        <v>0.32579237761897856</v>
      </c>
      <c r="F24" s="7" t="e">
        <f t="shared" ref="F24:J24" si="11">+F22/F25</f>
        <v>#DIV/0!</v>
      </c>
      <c r="G24" s="7" t="e">
        <f t="shared" si="11"/>
        <v>#DIV/0!</v>
      </c>
      <c r="H24" s="7" t="e">
        <f t="shared" si="11"/>
        <v>#DIV/0!</v>
      </c>
      <c r="I24" s="7">
        <f t="shared" si="11"/>
        <v>0.3901191468139325</v>
      </c>
      <c r="J24" s="7" t="e">
        <f t="shared" si="11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2:22" x14ac:dyDescent="0.2">
      <c r="B25" s="2" t="s">
        <v>5</v>
      </c>
      <c r="C25" s="3"/>
      <c r="D25" s="3"/>
      <c r="E25" s="3">
        <v>164.56800000000001</v>
      </c>
      <c r="F25" s="3"/>
      <c r="G25" s="3"/>
      <c r="H25" s="3"/>
      <c r="I25" s="3">
        <v>164.41900000000001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2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 x14ac:dyDescent="0.2">
      <c r="B27" s="2" t="s">
        <v>37</v>
      </c>
      <c r="C27" s="3"/>
      <c r="D27" s="3"/>
      <c r="E27" s="3"/>
      <c r="F27" s="3"/>
      <c r="G27" s="8" t="e">
        <f t="shared" ref="G27:H30" si="12">+G5/C5-1</f>
        <v>#DIV/0!</v>
      </c>
      <c r="H27" s="8" t="e">
        <f t="shared" si="12"/>
        <v>#DIV/0!</v>
      </c>
      <c r="I27" s="8">
        <f>+I5/E5-1</f>
        <v>8.3019372779679745E-2</v>
      </c>
      <c r="J27" s="8" t="e">
        <f t="shared" ref="J27:J30" si="13">+J5/F5-1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 x14ac:dyDescent="0.2">
      <c r="B28" s="2" t="s">
        <v>38</v>
      </c>
      <c r="C28" s="3"/>
      <c r="D28" s="3"/>
      <c r="E28" s="3"/>
      <c r="F28" s="3"/>
      <c r="G28" s="8" t="e">
        <f t="shared" si="12"/>
        <v>#DIV/0!</v>
      </c>
      <c r="H28" s="8" t="e">
        <f t="shared" si="12"/>
        <v>#DIV/0!</v>
      </c>
      <c r="I28" s="8">
        <f t="shared" ref="I28:I30" si="14">+I6/E6-1</f>
        <v>1.0733223467932707E-2</v>
      </c>
      <c r="J28" s="8" t="e">
        <f t="shared" si="13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2" x14ac:dyDescent="0.2">
      <c r="B29" s="2" t="s">
        <v>39</v>
      </c>
      <c r="C29" s="3"/>
      <c r="D29" s="3"/>
      <c r="E29" s="3"/>
      <c r="F29" s="3"/>
      <c r="G29" s="8" t="e">
        <f t="shared" si="12"/>
        <v>#DIV/0!</v>
      </c>
      <c r="H29" s="8" t="e">
        <f t="shared" si="12"/>
        <v>#DIV/0!</v>
      </c>
      <c r="I29" s="8">
        <f t="shared" si="14"/>
        <v>9.2985396217380778E-2</v>
      </c>
      <c r="J29" s="8" t="e">
        <f t="shared" si="13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2">
      <c r="B30" s="2" t="s">
        <v>40</v>
      </c>
      <c r="C30" s="3"/>
      <c r="D30" s="3"/>
      <c r="E30" s="3"/>
      <c r="F30" s="3"/>
      <c r="G30" s="8" t="e">
        <f t="shared" si="12"/>
        <v>#DIV/0!</v>
      </c>
      <c r="H30" s="8" t="e">
        <f t="shared" si="12"/>
        <v>#DIV/0!</v>
      </c>
      <c r="I30" s="8">
        <f t="shared" si="14"/>
        <v>6.9914514201672828E-2</v>
      </c>
      <c r="J30" s="8" t="e">
        <f t="shared" si="13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2:22" x14ac:dyDescent="0.2">
      <c r="B31" s="2" t="s">
        <v>41</v>
      </c>
      <c r="C31" s="8" t="e">
        <f t="shared" ref="C31:H31" si="15">+C10/C8</f>
        <v>#DIV/0!</v>
      </c>
      <c r="D31" s="8" t="e">
        <f t="shared" si="15"/>
        <v>#DIV/0!</v>
      </c>
      <c r="E31" s="8">
        <f t="shared" si="15"/>
        <v>0.48000735361706043</v>
      </c>
      <c r="F31" s="8" t="e">
        <f t="shared" si="15"/>
        <v>#DIV/0!</v>
      </c>
      <c r="G31" s="8" t="e">
        <f t="shared" si="15"/>
        <v>#DIV/0!</v>
      </c>
      <c r="H31" s="8" t="e">
        <f t="shared" si="15"/>
        <v>#DIV/0!</v>
      </c>
      <c r="I31" s="8">
        <f>+I10/I8</f>
        <v>0.48164572978140452</v>
      </c>
      <c r="J31" s="8" t="e">
        <f t="shared" ref="J31" si="16">+J10/J8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2:22" x14ac:dyDescent="0.2">
      <c r="B32" s="2" t="s">
        <v>42</v>
      </c>
      <c r="C32" s="8" t="e">
        <f t="shared" ref="C32:H32" si="17">+C17/C8</f>
        <v>#DIV/0!</v>
      </c>
      <c r="D32" s="8" t="e">
        <f t="shared" si="17"/>
        <v>#DIV/0!</v>
      </c>
      <c r="E32" s="8">
        <f t="shared" si="17"/>
        <v>0.10623803992679819</v>
      </c>
      <c r="F32" s="8" t="e">
        <f t="shared" si="17"/>
        <v>#DIV/0!</v>
      </c>
      <c r="G32" s="8" t="e">
        <f t="shared" si="17"/>
        <v>#DIV/0!</v>
      </c>
      <c r="H32" s="8" t="e">
        <f t="shared" si="17"/>
        <v>#DIV/0!</v>
      </c>
      <c r="I32" s="8">
        <f>+I17/I8</f>
        <v>0.11985260349465301</v>
      </c>
      <c r="J32" s="8" t="e">
        <f t="shared" ref="J32" si="18">+J17/J8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 x14ac:dyDescent="0.2">
      <c r="B33" s="2" t="s">
        <v>43</v>
      </c>
      <c r="C33" s="8" t="e">
        <f t="shared" ref="C33:H33" si="19">+C21/C20</f>
        <v>#DIV/0!</v>
      </c>
      <c r="D33" s="8" t="e">
        <f t="shared" si="19"/>
        <v>#DIV/0!</v>
      </c>
      <c r="E33" s="8">
        <f t="shared" si="19"/>
        <v>0.23392915827225033</v>
      </c>
      <c r="F33" s="8" t="e">
        <f t="shared" si="19"/>
        <v>#DIV/0!</v>
      </c>
      <c r="G33" s="8" t="e">
        <f t="shared" si="19"/>
        <v>#DIV/0!</v>
      </c>
      <c r="H33" s="8" t="e">
        <f t="shared" si="19"/>
        <v>#DIV/0!</v>
      </c>
      <c r="I33" s="8">
        <f>+I21/I20</f>
        <v>0.2457580282915702</v>
      </c>
      <c r="J33" s="8" t="e">
        <f t="shared" ref="J33" si="20">+J21/J20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2:2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2:2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2:2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2:2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2:2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2:2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2:2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2:2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2:2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2:2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3:2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3:2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3:2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3:2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3:2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3:2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3:2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3:2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3:2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3:2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3:2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3:2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3:2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3:2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3:2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3:2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3:2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3:2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3:2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3:2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3:2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3:2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3:2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3:2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3:2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3:2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3:2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3:2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3:2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3:2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3:2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3:2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3:2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3:2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3:2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3:2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3:2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3:2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3:2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3:2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3:2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3:2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3:2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3:2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3:2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3:2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3:2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3:2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3:2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3:2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3:2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3:2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3:2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3:2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3:2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3:2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3:2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3:2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3:2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3:2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3:2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3:2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3:2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3:2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3:2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3:2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3:2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3:2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3:2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3:2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3:2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3:2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3:2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3:2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3:2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3:2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3:2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3:2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3:2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3:2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3:2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3:2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3:2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3:2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3:2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3:2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3:2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</sheetData>
  <hyperlinks>
    <hyperlink ref="A1" location="Main!A1" display="Main" xr:uid="{5649D24E-83E0-4D00-976A-B7A06201555C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2025-01-15T16:55:17Z</dcterms:created>
  <dcterms:modified xsi:type="dcterms:W3CDTF">2025-09-02T17:05:16Z</dcterms:modified>
</cp:coreProperties>
</file>