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376B598-A8C9-48EC-8180-99019501C9E5}" xr6:coauthVersionLast="47" xr6:coauthVersionMax="47" xr10:uidLastSave="{00000000-0000-0000-0000-000000000000}"/>
  <bookViews>
    <workbookView xWindow="225" yWindow="1950" windowWidth="38175" windowHeight="15240" xr2:uid="{68CFFFE5-2F24-4F2C-A46F-66A769E5CA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I20" i="2"/>
  <c r="G20" i="2"/>
  <c r="F20" i="2"/>
  <c r="E20" i="2"/>
  <c r="D20" i="2"/>
  <c r="C20" i="2"/>
  <c r="D18" i="2"/>
  <c r="J18" i="2"/>
  <c r="I18" i="2"/>
  <c r="G18" i="2"/>
  <c r="F18" i="2"/>
  <c r="E18" i="2"/>
  <c r="C18" i="2"/>
  <c r="D16" i="2"/>
  <c r="J16" i="2"/>
  <c r="I16" i="2"/>
  <c r="G16" i="2"/>
  <c r="F16" i="2"/>
  <c r="E16" i="2"/>
  <c r="C16" i="2"/>
  <c r="D13" i="2"/>
  <c r="J13" i="2"/>
  <c r="I13" i="2"/>
  <c r="G13" i="2"/>
  <c r="F13" i="2"/>
  <c r="E13" i="2"/>
  <c r="C13" i="2"/>
  <c r="D9" i="2"/>
  <c r="J9" i="2"/>
  <c r="I9" i="2"/>
  <c r="G9" i="2"/>
  <c r="F9" i="2"/>
  <c r="E9" i="2"/>
  <c r="C9" i="2"/>
  <c r="G22" i="2"/>
  <c r="F22" i="2"/>
  <c r="E22" i="2"/>
  <c r="D22" i="2"/>
  <c r="C22" i="2"/>
  <c r="H13" i="2"/>
  <c r="H16" i="2" s="1"/>
  <c r="H18" i="2" s="1"/>
  <c r="H20" i="2" s="1"/>
  <c r="H22" i="2" s="1"/>
  <c r="H9" i="2"/>
  <c r="H7" i="1"/>
  <c r="J6" i="2"/>
  <c r="I6" i="2"/>
  <c r="G6" i="2"/>
  <c r="F6" i="2"/>
  <c r="E6" i="2"/>
  <c r="D6" i="2"/>
  <c r="C6" i="2"/>
  <c r="H6" i="2"/>
  <c r="H5" i="1"/>
  <c r="H8" i="1" s="1"/>
</calcChain>
</file>

<file path=xl/sharedStrings.xml><?xml version="1.0" encoding="utf-8"?>
<sst xmlns="http://schemas.openxmlformats.org/spreadsheetml/2006/main" count="68" uniqueCount="61">
  <si>
    <t>RTX</t>
  </si>
  <si>
    <t>Raytheon Technologies</t>
  </si>
  <si>
    <t>Tickr</t>
  </si>
  <si>
    <t>SEC</t>
  </si>
  <si>
    <t>numbers in mio USD</t>
  </si>
  <si>
    <t>Price</t>
  </si>
  <si>
    <t>Shares</t>
  </si>
  <si>
    <t>MC</t>
  </si>
  <si>
    <t xml:space="preserve">Cash </t>
  </si>
  <si>
    <t>Debt</t>
  </si>
  <si>
    <t>EV</t>
  </si>
  <si>
    <t>Q224</t>
  </si>
  <si>
    <t>Main</t>
  </si>
  <si>
    <t>Q123</t>
  </si>
  <si>
    <t>Q223</t>
  </si>
  <si>
    <t>Q323</t>
  </si>
  <si>
    <t>Q423</t>
  </si>
  <si>
    <t>Q424</t>
  </si>
  <si>
    <t>Q124</t>
  </si>
  <si>
    <t>Q324</t>
  </si>
  <si>
    <t>FY18</t>
  </si>
  <si>
    <t>FY19</t>
  </si>
  <si>
    <t>FY20</t>
  </si>
  <si>
    <t>FY21</t>
  </si>
  <si>
    <t>FY22</t>
  </si>
  <si>
    <t>F23</t>
  </si>
  <si>
    <t>FY24</t>
  </si>
  <si>
    <t>Services</t>
  </si>
  <si>
    <t>Products</t>
  </si>
  <si>
    <t>Revenue</t>
  </si>
  <si>
    <t>Businessmodel</t>
  </si>
  <si>
    <t>Segment</t>
  </si>
  <si>
    <t>Customers</t>
  </si>
  <si>
    <t>COGS Products</t>
  </si>
  <si>
    <t>COGS Services</t>
  </si>
  <si>
    <t>Gross Profit</t>
  </si>
  <si>
    <t>R&amp;D</t>
  </si>
  <si>
    <t>SG&amp;A</t>
  </si>
  <si>
    <t>Other Income</t>
  </si>
  <si>
    <t>Operating Profit</t>
  </si>
  <si>
    <t>Pension Income</t>
  </si>
  <si>
    <t>Interest Expense</t>
  </si>
  <si>
    <t>Pretax Income</t>
  </si>
  <si>
    <t>Income Tax</t>
  </si>
  <si>
    <t>Net Income</t>
  </si>
  <si>
    <t>Minorities</t>
  </si>
  <si>
    <t>Net Income to Company</t>
  </si>
  <si>
    <t>EPS</t>
  </si>
  <si>
    <t>Notes</t>
  </si>
  <si>
    <t>x</t>
  </si>
  <si>
    <t>Aerospace and Defense Company</t>
  </si>
  <si>
    <t>Customers: Commercial, Military, Governements</t>
  </si>
  <si>
    <t>Founded 1934</t>
  </si>
  <si>
    <t>46% of sales to US Governement</t>
  </si>
  <si>
    <t>Collins Aerospace</t>
  </si>
  <si>
    <t>Raytheon</t>
  </si>
  <si>
    <t>Commercial &amp; Military</t>
  </si>
  <si>
    <t>Pratt&amp;Whittney</t>
  </si>
  <si>
    <t>Aerospace Parts</t>
  </si>
  <si>
    <t>Aicraft Engines</t>
  </si>
  <si>
    <t>Offense&amp;Deffense Weappons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</si>
</sst>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4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0182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87B0-E78D-4701-A09F-D2BFA7AAFE07}">
  <dimension ref="A1:I1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85546875" style="2" customWidth="1"/>
    <col min="2" max="2" width="16.42578125" style="2" customWidth="1"/>
    <col min="3" max="3" width="35.140625" style="2" customWidth="1"/>
    <col min="4" max="4" width="9.140625" style="2"/>
    <col min="5" max="5" width="20.7109375" style="2" bestFit="1" customWidth="1"/>
    <col min="6" max="7" width="9.140625" style="2"/>
    <col min="8" max="8" width="10.140625" style="2" bestFit="1" customWidth="1"/>
    <col min="9" max="16384" width="9.140625" style="2"/>
  </cols>
  <sheetData>
    <row r="1" spans="1:9" x14ac:dyDescent="0.2">
      <c r="A1" s="1" t="s">
        <v>1</v>
      </c>
    </row>
    <row r="2" spans="1:9" x14ac:dyDescent="0.2">
      <c r="A2" s="2" t="s">
        <v>4</v>
      </c>
    </row>
    <row r="3" spans="1:9" x14ac:dyDescent="0.2">
      <c r="B3" s="2" t="s">
        <v>2</v>
      </c>
      <c r="C3" s="2" t="s">
        <v>0</v>
      </c>
      <c r="G3" s="2" t="s">
        <v>5</v>
      </c>
      <c r="H3" s="3">
        <v>118.44</v>
      </c>
    </row>
    <row r="4" spans="1:9" x14ac:dyDescent="0.2">
      <c r="B4" s="4" t="s">
        <v>3</v>
      </c>
      <c r="G4" s="2" t="s">
        <v>6</v>
      </c>
      <c r="H4" s="3">
        <v>1330.239366</v>
      </c>
      <c r="I4" s="5" t="s">
        <v>11</v>
      </c>
    </row>
    <row r="5" spans="1:9" x14ac:dyDescent="0.2">
      <c r="G5" s="2" t="s">
        <v>7</v>
      </c>
      <c r="H5" s="3">
        <f>H4*H3</f>
        <v>157553.55050904001</v>
      </c>
    </row>
    <row r="6" spans="1:9" x14ac:dyDescent="0.2">
      <c r="A6" s="6" t="s">
        <v>49</v>
      </c>
      <c r="B6" s="7" t="s">
        <v>30</v>
      </c>
      <c r="G6" s="2" t="s">
        <v>8</v>
      </c>
      <c r="H6" s="3">
        <v>6011</v>
      </c>
      <c r="I6" s="5" t="s">
        <v>11</v>
      </c>
    </row>
    <row r="7" spans="1:9" x14ac:dyDescent="0.2">
      <c r="B7" s="8" t="s">
        <v>31</v>
      </c>
      <c r="C7" s="9" t="s">
        <v>28</v>
      </c>
      <c r="D7" s="9" t="s">
        <v>29</v>
      </c>
      <c r="E7" s="10" t="s">
        <v>32</v>
      </c>
      <c r="G7" s="2" t="s">
        <v>9</v>
      </c>
      <c r="H7" s="3">
        <f>231+1617+40303</f>
        <v>42151</v>
      </c>
      <c r="I7" s="5" t="s">
        <v>11</v>
      </c>
    </row>
    <row r="8" spans="1:9" x14ac:dyDescent="0.2">
      <c r="B8" s="11" t="s">
        <v>54</v>
      </c>
      <c r="C8" s="12" t="s">
        <v>58</v>
      </c>
      <c r="D8" s="12"/>
      <c r="E8" s="13" t="s">
        <v>56</v>
      </c>
      <c r="G8" s="2" t="s">
        <v>10</v>
      </c>
      <c r="H8" s="3">
        <f>H5-H6+H7</f>
        <v>193693.55050904001</v>
      </c>
    </row>
    <row r="9" spans="1:9" x14ac:dyDescent="0.2">
      <c r="B9" s="14" t="s">
        <v>57</v>
      </c>
      <c r="C9" s="2" t="s">
        <v>59</v>
      </c>
      <c r="E9" s="15"/>
    </row>
    <row r="10" spans="1:9" x14ac:dyDescent="0.2">
      <c r="B10" s="14" t="s">
        <v>55</v>
      </c>
      <c r="C10" s="2" t="s">
        <v>60</v>
      </c>
      <c r="E10" s="15"/>
    </row>
    <row r="11" spans="1:9" x14ac:dyDescent="0.2">
      <c r="B11" s="16"/>
      <c r="C11" s="17"/>
      <c r="D11" s="17"/>
      <c r="E11" s="18"/>
    </row>
    <row r="13" spans="1:9" x14ac:dyDescent="0.2">
      <c r="A13" s="6" t="s">
        <v>49</v>
      </c>
      <c r="B13" s="7" t="s">
        <v>48</v>
      </c>
    </row>
    <row r="14" spans="1:9" x14ac:dyDescent="0.2">
      <c r="B14" s="2" t="s">
        <v>50</v>
      </c>
    </row>
    <row r="15" spans="1:9" x14ac:dyDescent="0.2">
      <c r="B15" s="2" t="s">
        <v>51</v>
      </c>
    </row>
    <row r="16" spans="1:9" x14ac:dyDescent="0.2">
      <c r="B16" s="2" t="s">
        <v>52</v>
      </c>
    </row>
    <row r="17" spans="2:2" x14ac:dyDescent="0.2">
      <c r="B17" s="2" t="s">
        <v>53</v>
      </c>
    </row>
  </sheetData>
  <hyperlinks>
    <hyperlink ref="B4" r:id="rId1" xr:uid="{E755125C-A10A-463C-B3D3-D5E42FA16F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148B-93AA-495B-AEDD-7C44D78478AD}">
  <dimension ref="A1:R41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4.7109375" style="2" bestFit="1" customWidth="1"/>
    <col min="2" max="2" width="24.85546875" style="2" customWidth="1"/>
    <col min="3" max="16384" width="9.140625" style="2"/>
  </cols>
  <sheetData>
    <row r="1" spans="1:18" x14ac:dyDescent="0.2">
      <c r="A1" s="4" t="s">
        <v>12</v>
      </c>
    </row>
    <row r="2" spans="1:18" x14ac:dyDescent="0.2">
      <c r="C2" s="5" t="s">
        <v>13</v>
      </c>
      <c r="D2" s="5" t="s">
        <v>14</v>
      </c>
      <c r="E2" s="5" t="s">
        <v>15</v>
      </c>
      <c r="F2" s="5" t="s">
        <v>16</v>
      </c>
      <c r="G2" s="5" t="s">
        <v>18</v>
      </c>
      <c r="H2" s="5" t="s">
        <v>11</v>
      </c>
      <c r="I2" s="5" t="s">
        <v>19</v>
      </c>
      <c r="J2" s="5" t="s">
        <v>17</v>
      </c>
      <c r="K2" s="5"/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25</v>
      </c>
      <c r="R2" s="5" t="s">
        <v>26</v>
      </c>
    </row>
    <row r="3" spans="1:18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B4" s="2" t="s">
        <v>28</v>
      </c>
      <c r="C4" s="3"/>
      <c r="D4" s="3">
        <v>13411</v>
      </c>
      <c r="E4" s="3"/>
      <c r="F4" s="3"/>
      <c r="G4" s="3"/>
      <c r="H4" s="3">
        <v>14562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B5" s="2" t="s">
        <v>27</v>
      </c>
      <c r="C5" s="3"/>
      <c r="D5" s="3">
        <v>4904</v>
      </c>
      <c r="E5" s="3"/>
      <c r="F5" s="3"/>
      <c r="G5" s="3"/>
      <c r="H5" s="3">
        <v>5159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B6" s="1" t="s">
        <v>29</v>
      </c>
      <c r="C6" s="19">
        <f t="shared" ref="C6:G6" si="0">SUM(C4:C5)</f>
        <v>0</v>
      </c>
      <c r="D6" s="19">
        <f t="shared" si="0"/>
        <v>18315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>SUM(H4:H5)</f>
        <v>19721</v>
      </c>
      <c r="I6" s="19">
        <f t="shared" ref="I6:J6" si="1">SUM(I4:I5)</f>
        <v>0</v>
      </c>
      <c r="J6" s="19">
        <f t="shared" si="1"/>
        <v>0</v>
      </c>
      <c r="K6" s="19"/>
      <c r="L6" s="19"/>
      <c r="M6" s="19"/>
      <c r="N6" s="19"/>
      <c r="O6" s="3"/>
      <c r="P6" s="3"/>
      <c r="Q6" s="3"/>
      <c r="R6" s="3"/>
    </row>
    <row r="7" spans="1:18" x14ac:dyDescent="0.2">
      <c r="B7" s="2" t="s">
        <v>33</v>
      </c>
      <c r="C7" s="3"/>
      <c r="D7" s="3">
        <v>11089</v>
      </c>
      <c r="E7" s="3"/>
      <c r="F7" s="3"/>
      <c r="G7" s="3"/>
      <c r="H7" s="3">
        <v>12625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B8" s="2" t="s">
        <v>34</v>
      </c>
      <c r="C8" s="3"/>
      <c r="D8" s="3">
        <v>3429</v>
      </c>
      <c r="E8" s="3"/>
      <c r="F8" s="3"/>
      <c r="G8" s="3"/>
      <c r="H8" s="3">
        <v>3516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B9" s="2" t="s">
        <v>35</v>
      </c>
      <c r="C9" s="3">
        <f t="shared" ref="C9:G9" si="2">C6-SUM(C7:C8)</f>
        <v>0</v>
      </c>
      <c r="D9" s="3">
        <f>D6-SUM(D7:D8)</f>
        <v>3797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>H6-SUM(H7:H8)</f>
        <v>3580</v>
      </c>
      <c r="I9" s="3">
        <f t="shared" ref="I9:J9" si="3">I6-SUM(I7:I8)</f>
        <v>0</v>
      </c>
      <c r="J9" s="3">
        <f t="shared" si="3"/>
        <v>0</v>
      </c>
      <c r="K9" s="3"/>
      <c r="L9" s="3"/>
      <c r="M9" s="3"/>
      <c r="N9" s="3"/>
      <c r="O9" s="3"/>
      <c r="P9" s="3"/>
      <c r="Q9" s="3"/>
      <c r="R9" s="3"/>
    </row>
    <row r="10" spans="1:18" x14ac:dyDescent="0.2">
      <c r="B10" s="2" t="s">
        <v>36</v>
      </c>
      <c r="C10" s="3"/>
      <c r="D10" s="3">
        <v>729</v>
      </c>
      <c r="E10" s="3"/>
      <c r="F10" s="3"/>
      <c r="G10" s="3"/>
      <c r="H10" s="3">
        <v>706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B11" s="2" t="s">
        <v>37</v>
      </c>
      <c r="C11" s="3"/>
      <c r="D11" s="3">
        <v>1600</v>
      </c>
      <c r="E11" s="3"/>
      <c r="F11" s="3"/>
      <c r="G11" s="3"/>
      <c r="H11" s="3">
        <v>1449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B12" s="2" t="s">
        <v>38</v>
      </c>
      <c r="C12" s="3"/>
      <c r="D12" s="3">
        <v>25</v>
      </c>
      <c r="E12" s="3"/>
      <c r="F12" s="3"/>
      <c r="G12" s="3"/>
      <c r="H12" s="3">
        <v>-896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B13" s="2" t="s">
        <v>39</v>
      </c>
      <c r="C13" s="3">
        <f t="shared" ref="C13:G13" si="4">C9-C10-C11+C12</f>
        <v>0</v>
      </c>
      <c r="D13" s="3">
        <f>D9-D10-D11+D12</f>
        <v>1493</v>
      </c>
      <c r="E13" s="3">
        <f t="shared" si="4"/>
        <v>0</v>
      </c>
      <c r="F13" s="3">
        <f t="shared" si="4"/>
        <v>0</v>
      </c>
      <c r="G13" s="3">
        <f t="shared" si="4"/>
        <v>0</v>
      </c>
      <c r="H13" s="3">
        <f>H9-H10-H11+H12</f>
        <v>529</v>
      </c>
      <c r="I13" s="3">
        <f t="shared" ref="I13:J13" si="5">I9-I10-I11+I12</f>
        <v>0</v>
      </c>
      <c r="J13" s="3">
        <f t="shared" si="5"/>
        <v>0</v>
      </c>
      <c r="K13" s="3"/>
      <c r="L13" s="3"/>
      <c r="M13" s="3"/>
      <c r="N13" s="3"/>
      <c r="O13" s="3"/>
      <c r="P13" s="3"/>
      <c r="Q13" s="3"/>
      <c r="R13" s="3"/>
    </row>
    <row r="14" spans="1:18" x14ac:dyDescent="0.2">
      <c r="B14" s="2" t="s">
        <v>40</v>
      </c>
      <c r="C14" s="3"/>
      <c r="D14" s="3">
        <v>-447</v>
      </c>
      <c r="E14" s="3"/>
      <c r="F14" s="3"/>
      <c r="G14" s="3"/>
      <c r="H14" s="3">
        <v>-374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B15" s="2" t="s">
        <v>41</v>
      </c>
      <c r="C15" s="3"/>
      <c r="D15" s="3">
        <v>333</v>
      </c>
      <c r="E15" s="3"/>
      <c r="F15" s="3"/>
      <c r="G15" s="3"/>
      <c r="H15" s="3">
        <v>475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B16" s="2" t="s">
        <v>42</v>
      </c>
      <c r="C16" s="3">
        <f t="shared" ref="C16:G16" si="6">C13-C14-C15</f>
        <v>0</v>
      </c>
      <c r="D16" s="3">
        <f>D13-D14-D15</f>
        <v>1607</v>
      </c>
      <c r="E16" s="3">
        <f t="shared" si="6"/>
        <v>0</v>
      </c>
      <c r="F16" s="3">
        <f t="shared" si="6"/>
        <v>0</v>
      </c>
      <c r="G16" s="3">
        <f t="shared" si="6"/>
        <v>0</v>
      </c>
      <c r="H16" s="3">
        <f>H13-H14-H15</f>
        <v>428</v>
      </c>
      <c r="I16" s="3">
        <f t="shared" ref="I16:J16" si="7">I13-I14-I15</f>
        <v>0</v>
      </c>
      <c r="J16" s="3">
        <f t="shared" si="7"/>
        <v>0</v>
      </c>
      <c r="K16" s="3"/>
      <c r="L16" s="3"/>
      <c r="M16" s="3"/>
      <c r="N16" s="3"/>
      <c r="O16" s="3"/>
      <c r="P16" s="3"/>
      <c r="Q16" s="3"/>
      <c r="R16" s="3"/>
    </row>
    <row r="17" spans="2:18" x14ac:dyDescent="0.2">
      <c r="B17" s="2" t="s">
        <v>43</v>
      </c>
      <c r="C17" s="3"/>
      <c r="D17" s="3">
        <v>248</v>
      </c>
      <c r="E17" s="3"/>
      <c r="F17" s="3"/>
      <c r="G17" s="3"/>
      <c r="H17" s="3">
        <v>253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">
      <c r="B18" s="2" t="s">
        <v>44</v>
      </c>
      <c r="C18" s="3">
        <f t="shared" ref="C18:G18" si="8">C16-C17</f>
        <v>0</v>
      </c>
      <c r="D18" s="3">
        <f>D16-D17</f>
        <v>1359</v>
      </c>
      <c r="E18" s="3">
        <f t="shared" si="8"/>
        <v>0</v>
      </c>
      <c r="F18" s="3">
        <f t="shared" si="8"/>
        <v>0</v>
      </c>
      <c r="G18" s="3">
        <f t="shared" si="8"/>
        <v>0</v>
      </c>
      <c r="H18" s="3">
        <f>H16-H17</f>
        <v>175</v>
      </c>
      <c r="I18" s="3">
        <f t="shared" ref="I18:J18" si="9">I16-I17</f>
        <v>0</v>
      </c>
      <c r="J18" s="3">
        <f t="shared" si="9"/>
        <v>0</v>
      </c>
      <c r="K18" s="3"/>
      <c r="L18" s="3"/>
      <c r="M18" s="3"/>
      <c r="N18" s="3"/>
      <c r="O18" s="3"/>
      <c r="P18" s="3"/>
      <c r="Q18" s="3"/>
      <c r="R18" s="3"/>
    </row>
    <row r="19" spans="2:18" x14ac:dyDescent="0.2">
      <c r="B19" s="2" t="s">
        <v>45</v>
      </c>
      <c r="C19" s="3"/>
      <c r="D19" s="3">
        <v>32</v>
      </c>
      <c r="E19" s="3"/>
      <c r="F19" s="3"/>
      <c r="G19" s="3"/>
      <c r="H19" s="3">
        <v>64</v>
      </c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">
      <c r="B20" s="2" t="s">
        <v>46</v>
      </c>
      <c r="C20" s="3">
        <f t="shared" ref="C20:G20" si="10">C18-C19</f>
        <v>0</v>
      </c>
      <c r="D20" s="3">
        <f t="shared" si="10"/>
        <v>1327</v>
      </c>
      <c r="E20" s="3">
        <f t="shared" si="10"/>
        <v>0</v>
      </c>
      <c r="F20" s="3">
        <f t="shared" si="10"/>
        <v>0</v>
      </c>
      <c r="G20" s="3">
        <f t="shared" si="10"/>
        <v>0</v>
      </c>
      <c r="H20" s="3">
        <f>H18-H19</f>
        <v>111</v>
      </c>
      <c r="I20" s="3">
        <f t="shared" ref="I20:J20" si="11">I18-I19</f>
        <v>0</v>
      </c>
      <c r="J20" s="3">
        <f t="shared" si="11"/>
        <v>0</v>
      </c>
      <c r="K20" s="3"/>
      <c r="L20" s="3"/>
      <c r="M20" s="3"/>
      <c r="N20" s="3"/>
      <c r="O20" s="3"/>
      <c r="P20" s="3"/>
      <c r="Q20" s="3"/>
      <c r="R20" s="3"/>
    </row>
    <row r="21" spans="2:18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">
      <c r="B22" s="2" t="s">
        <v>6</v>
      </c>
      <c r="C22" s="3" t="e">
        <f t="shared" ref="C22:G22" si="12">C20/C23</f>
        <v>#DIV/0!</v>
      </c>
      <c r="D22" s="3">
        <f t="shared" si="12"/>
        <v>1458.2417582417581</v>
      </c>
      <c r="E22" s="3" t="e">
        <f t="shared" si="12"/>
        <v>#DIV/0!</v>
      </c>
      <c r="F22" s="3" t="e">
        <f t="shared" si="12"/>
        <v>#DIV/0!</v>
      </c>
      <c r="G22" s="3" t="e">
        <f t="shared" si="12"/>
        <v>#DIV/0!</v>
      </c>
      <c r="H22" s="3">
        <f>H20/H23</f>
        <v>1387.5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">
      <c r="B23" s="2" t="s">
        <v>47</v>
      </c>
      <c r="C23" s="3"/>
      <c r="D23" s="3">
        <v>0.91</v>
      </c>
      <c r="E23" s="3"/>
      <c r="F23" s="3"/>
      <c r="G23" s="3"/>
      <c r="H23" s="3">
        <v>0.08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3:1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3:1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3:1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3:1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3:1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3:1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3:1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3:1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3:1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3:1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3:1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3:1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3:1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3:1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3:1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3:1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3:1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3:1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3:1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3:1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3:1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3:1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3:1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3:1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3:1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3:1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1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3:1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3:1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3:1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3:1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3:1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3:1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3:1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3:1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3:1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3:1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3:1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3:1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3:1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3:1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3:1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3:1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3:1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3:1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3:1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3:1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3:1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3:1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3:1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3:1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3:1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3:1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3:1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3:1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3:1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3:1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3:1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3:1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3:1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3:1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3:1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3:1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3:1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3:1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3:1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3:1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3:1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3:1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3:1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3:1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3:1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3:1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3:1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3:1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3:1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3:1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3:1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3:1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3:1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3:1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3:1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3:1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1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3:1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3:1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3:1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3:1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3:1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3:1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3:1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1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3:1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3:1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3:1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3:1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3:1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3:1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3:1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1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3:1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3:1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3:1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3:1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3:1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3:1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3:1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3:1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3:1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3:1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3:1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3:1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3:1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3:1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3:1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3:1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3:1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3:1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3:1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3:1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3:1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3:1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3:1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3:1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3:1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3:1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3:1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3:1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3:1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3:1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3:1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3:1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3:1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3:1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3:1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3:1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3:1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3:1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3:1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3:1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3:1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3:1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3:1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3:1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3:1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3:1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3:1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3:1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3:1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3:1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3:1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3:1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3:1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3:1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3:1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3:1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3:1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3:1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3:1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3:1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3:1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3:1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3:1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3:1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3:1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3:1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3:1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3:1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3:1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3:1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3:1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3:1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3:1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3:1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3:1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3:1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3:1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3:1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3:1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3:1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3:1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3:1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3:1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3:1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3:1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3:1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3:1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3:1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3:1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3:1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3:1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3:1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3:1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3:1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3:1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3:1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3:1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3:1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3:1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3:1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3:1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3:1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3:1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3:1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3:1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3:1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3:1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3:1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3:1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3:1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3:1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3:1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3:1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3:1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3:1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3:1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3:1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3:1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3:1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3:1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3:1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3:1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3:1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3:1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3:1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3:1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3:1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3:1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3:1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3:1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3:1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3:1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3:1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3:1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3:1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3:1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3:1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3:1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3:1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3:1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3:1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3:1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3:1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3:1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3:1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3:1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3:1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</sheetData>
  <hyperlinks>
    <hyperlink ref="A1" location="Main!A1" display="Main" xr:uid="{E95D4133-5D66-4D78-AC82-02FFC441EF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2024-09-09T07:56:47Z</dcterms:created>
  <dcterms:modified xsi:type="dcterms:W3CDTF">2025-09-02T17:21:47Z</dcterms:modified>
</cp:coreProperties>
</file>