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8C858EC-6262-4AB2-9E1C-41437C00137F}" xr6:coauthVersionLast="47" xr6:coauthVersionMax="47" xr10:uidLastSave="{00000000-0000-0000-0000-000000000000}"/>
  <bookViews>
    <workbookView xWindow="225" yWindow="1950" windowWidth="38175" windowHeight="15240" xr2:uid="{5C7F38FC-DD10-463B-8DE9-023509F3C47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L41" i="2"/>
  <c r="L40" i="2"/>
  <c r="L39" i="2"/>
  <c r="L38" i="2"/>
  <c r="L35" i="2"/>
  <c r="L33" i="2"/>
  <c r="L31" i="2"/>
  <c r="L29" i="2"/>
  <c r="L24" i="2"/>
  <c r="L19" i="2"/>
  <c r="K41" i="2"/>
  <c r="K40" i="2"/>
  <c r="K39" i="2"/>
  <c r="K38" i="2"/>
  <c r="V35" i="2"/>
  <c r="U35" i="2"/>
  <c r="T35" i="2"/>
  <c r="S35" i="2"/>
  <c r="R35" i="2"/>
  <c r="Q35" i="2"/>
  <c r="P35" i="2"/>
  <c r="K35" i="2"/>
  <c r="K32" i="2"/>
  <c r="K33" i="2"/>
  <c r="K31" i="2"/>
  <c r="K29" i="2"/>
  <c r="K24" i="2"/>
  <c r="K19" i="2"/>
  <c r="K17" i="2"/>
  <c r="F36" i="2"/>
  <c r="F32" i="2"/>
  <c r="F30" i="2"/>
  <c r="F28" i="2"/>
  <c r="F27" i="2"/>
  <c r="F26" i="2"/>
  <c r="F25" i="2"/>
  <c r="F23" i="2"/>
  <c r="F22" i="2"/>
  <c r="F21" i="2"/>
  <c r="F20" i="2"/>
  <c r="F18" i="2"/>
  <c r="F16" i="2"/>
  <c r="F15" i="2"/>
  <c r="F14" i="2"/>
  <c r="F13" i="2"/>
  <c r="F17" i="2" s="1"/>
  <c r="J30" i="2"/>
  <c r="J28" i="2"/>
  <c r="J27" i="2"/>
  <c r="J26" i="2"/>
  <c r="J25" i="2"/>
  <c r="J23" i="2"/>
  <c r="J22" i="2"/>
  <c r="J21" i="2"/>
  <c r="J20" i="2"/>
  <c r="J18" i="2"/>
  <c r="J16" i="2"/>
  <c r="J15" i="2"/>
  <c r="J14" i="2"/>
  <c r="J13" i="2"/>
  <c r="V32" i="2"/>
  <c r="J32" i="2" s="1"/>
  <c r="E5" i="2"/>
  <c r="I5" i="2"/>
  <c r="V69" i="2"/>
  <c r="T69" i="2"/>
  <c r="S69" i="2"/>
  <c r="R69" i="2"/>
  <c r="Q69" i="2"/>
  <c r="U69" i="2"/>
  <c r="V64" i="2"/>
  <c r="T64" i="2"/>
  <c r="S64" i="2"/>
  <c r="R64" i="2"/>
  <c r="Q64" i="2"/>
  <c r="P64" i="2"/>
  <c r="U64" i="2"/>
  <c r="V53" i="2"/>
  <c r="V54" i="2" s="1"/>
  <c r="V60" i="2"/>
  <c r="T60" i="2"/>
  <c r="S60" i="2"/>
  <c r="R60" i="2"/>
  <c r="Q60" i="2"/>
  <c r="P60" i="2"/>
  <c r="U60" i="2"/>
  <c r="T53" i="2"/>
  <c r="S53" i="2"/>
  <c r="R53" i="2"/>
  <c r="Q53" i="2"/>
  <c r="P53" i="2"/>
  <c r="U53" i="2"/>
  <c r="T47" i="2"/>
  <c r="S47" i="2"/>
  <c r="R47" i="2"/>
  <c r="Q47" i="2"/>
  <c r="P47" i="2"/>
  <c r="U47" i="2"/>
  <c r="V17" i="2"/>
  <c r="V19" i="2" s="1"/>
  <c r="U17" i="2"/>
  <c r="T17" i="2"/>
  <c r="S17" i="2"/>
  <c r="R17" i="2"/>
  <c r="Q17" i="2"/>
  <c r="P17" i="2"/>
  <c r="P19" i="2" s="1"/>
  <c r="C17" i="2"/>
  <c r="C19" i="2" s="1"/>
  <c r="C39" i="2" s="1"/>
  <c r="I17" i="2"/>
  <c r="H17" i="2"/>
  <c r="H19" i="2" s="1"/>
  <c r="H24" i="2" s="1"/>
  <c r="H29" i="2" s="1"/>
  <c r="E17" i="2"/>
  <c r="E19" i="2" s="1"/>
  <c r="D17" i="2"/>
  <c r="D19" i="2" s="1"/>
  <c r="D24" i="2" s="1"/>
  <c r="D40" i="2" s="1"/>
  <c r="G17" i="2"/>
  <c r="G19" i="2" s="1"/>
  <c r="G24" i="2" s="1"/>
  <c r="G29" i="2" s="1"/>
  <c r="G31" i="2" s="1"/>
  <c r="G33" i="2" s="1"/>
  <c r="G35" i="2" s="1"/>
  <c r="H4" i="1"/>
  <c r="J17" i="2" l="1"/>
  <c r="J19" i="2" s="1"/>
  <c r="U65" i="2"/>
  <c r="V38" i="2"/>
  <c r="S65" i="2"/>
  <c r="P65" i="2"/>
  <c r="R65" i="2"/>
  <c r="Q65" i="2"/>
  <c r="H7" i="1"/>
  <c r="F19" i="2"/>
  <c r="F39" i="2" s="1"/>
  <c r="U54" i="2"/>
  <c r="P54" i="2"/>
  <c r="Q54" i="2"/>
  <c r="R54" i="2"/>
  <c r="S54" i="2"/>
  <c r="T54" i="2"/>
  <c r="S38" i="2"/>
  <c r="V65" i="2"/>
  <c r="T65" i="2"/>
  <c r="T38" i="2"/>
  <c r="U38" i="2"/>
  <c r="Q38" i="2"/>
  <c r="R38" i="2"/>
  <c r="P39" i="2"/>
  <c r="P24" i="2"/>
  <c r="V39" i="2"/>
  <c r="V24" i="2"/>
  <c r="Q19" i="2"/>
  <c r="R19" i="2"/>
  <c r="S19" i="2"/>
  <c r="T19" i="2"/>
  <c r="U19" i="2"/>
  <c r="I38" i="2"/>
  <c r="I19" i="2"/>
  <c r="I39" i="2" s="1"/>
  <c r="H40" i="2"/>
  <c r="H31" i="2"/>
  <c r="H33" i="2" s="1"/>
  <c r="H35" i="2" s="1"/>
  <c r="H41" i="2"/>
  <c r="E24" i="2"/>
  <c r="E39" i="2"/>
  <c r="F24" i="2"/>
  <c r="F29" i="2" s="1"/>
  <c r="J39" i="2"/>
  <c r="J24" i="2"/>
  <c r="J29" i="2" s="1"/>
  <c r="H38" i="2"/>
  <c r="J38" i="2"/>
  <c r="D39" i="2"/>
  <c r="H39" i="2"/>
  <c r="D29" i="2"/>
  <c r="C24" i="2"/>
  <c r="C29" i="2" s="1"/>
  <c r="G39" i="2"/>
  <c r="G40" i="2"/>
  <c r="G38" i="2"/>
  <c r="G41" i="2"/>
  <c r="V40" i="2" l="1"/>
  <c r="V29" i="2"/>
  <c r="R39" i="2"/>
  <c r="R24" i="2"/>
  <c r="U39" i="2"/>
  <c r="U24" i="2"/>
  <c r="T39" i="2"/>
  <c r="T24" i="2"/>
  <c r="S39" i="2"/>
  <c r="S24" i="2"/>
  <c r="Q39" i="2"/>
  <c r="Q24" i="2"/>
  <c r="I24" i="2"/>
  <c r="P40" i="2"/>
  <c r="P29" i="2"/>
  <c r="J40" i="2"/>
  <c r="F40" i="2"/>
  <c r="D31" i="2"/>
  <c r="D33" i="2" s="1"/>
  <c r="D35" i="2" s="1"/>
  <c r="D41" i="2"/>
  <c r="I40" i="2"/>
  <c r="I29" i="2"/>
  <c r="E40" i="2"/>
  <c r="E29" i="2"/>
  <c r="C40" i="2"/>
  <c r="V41" i="2" l="1"/>
  <c r="V31" i="2"/>
  <c r="V33" i="2" s="1"/>
  <c r="P31" i="2"/>
  <c r="P33" i="2" s="1"/>
  <c r="P41" i="2"/>
  <c r="Q29" i="2"/>
  <c r="Q40" i="2"/>
  <c r="S29" i="2"/>
  <c r="S40" i="2"/>
  <c r="T29" i="2"/>
  <c r="T40" i="2"/>
  <c r="U29" i="2"/>
  <c r="U40" i="2"/>
  <c r="R29" i="2"/>
  <c r="R40" i="2"/>
  <c r="J41" i="2"/>
  <c r="J31" i="2"/>
  <c r="J33" i="2" s="1"/>
  <c r="J35" i="2" s="1"/>
  <c r="E31" i="2"/>
  <c r="E33" i="2" s="1"/>
  <c r="E35" i="2" s="1"/>
  <c r="E41" i="2"/>
  <c r="I41" i="2"/>
  <c r="I31" i="2"/>
  <c r="I33" i="2" s="1"/>
  <c r="I35" i="2" s="1"/>
  <c r="F41" i="2"/>
  <c r="F31" i="2"/>
  <c r="F33" i="2" s="1"/>
  <c r="F35" i="2" s="1"/>
  <c r="C31" i="2"/>
  <c r="C33" i="2" s="1"/>
  <c r="C35" i="2" s="1"/>
  <c r="C41" i="2"/>
  <c r="Q31" i="2" l="1"/>
  <c r="Q33" i="2" s="1"/>
  <c r="Q41" i="2"/>
  <c r="R41" i="2"/>
  <c r="R31" i="2"/>
  <c r="R33" i="2" s="1"/>
  <c r="U41" i="2"/>
  <c r="U31" i="2"/>
  <c r="U33" i="2" s="1"/>
  <c r="T31" i="2"/>
  <c r="T33" i="2" s="1"/>
  <c r="T41" i="2"/>
  <c r="S31" i="2"/>
  <c r="S33" i="2" s="1"/>
  <c r="S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T38" authorId="0" shapeId="0" xr:uid="{9083739A-4CBA-40A0-9B11-0B51D84A2D2F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Merger </t>
        </r>
      </text>
    </comment>
  </commentList>
</comments>
</file>

<file path=xl/sharedStrings.xml><?xml version="1.0" encoding="utf-8"?>
<sst xmlns="http://schemas.openxmlformats.org/spreadsheetml/2006/main" count="129" uniqueCount="124">
  <si>
    <t>WBD</t>
  </si>
  <si>
    <t xml:space="preserve">Warner Bros 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</si>
  <si>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</si>
  <si>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</si>
  <si>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</si>
  <si>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</si>
  <si>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</si>
  <si>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</si>
  <si>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</si>
  <si>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</si>
  <si>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</si>
  <si>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</si>
  <si>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</si>
  <si>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</si>
  <si>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Q423</t>
  </si>
  <si>
    <t>Q323</t>
  </si>
  <si>
    <t>Q124</t>
  </si>
  <si>
    <t>Q224</t>
  </si>
  <si>
    <t>Q424</t>
  </si>
  <si>
    <t>Distribution Revenue</t>
  </si>
  <si>
    <t>Advertising Revenue</t>
  </si>
  <si>
    <t xml:space="preserve">Content Revenue </t>
  </si>
  <si>
    <t>Other Revenue</t>
  </si>
  <si>
    <t xml:space="preserve">Revenue </t>
  </si>
  <si>
    <t>Gross Profit</t>
  </si>
  <si>
    <t>Cost of Sales</t>
  </si>
  <si>
    <t>SGA</t>
  </si>
  <si>
    <t>D&amp;A</t>
  </si>
  <si>
    <t>Restructuring and other</t>
  </si>
  <si>
    <t xml:space="preserve">Asset impairments </t>
  </si>
  <si>
    <t xml:space="preserve">Operating Income </t>
  </si>
  <si>
    <t>Interest expense</t>
  </si>
  <si>
    <t>Gain on extinguishment of debt</t>
  </si>
  <si>
    <t xml:space="preserve">Loss from equity investees </t>
  </si>
  <si>
    <t>Other Income</t>
  </si>
  <si>
    <t>Income before taxes</t>
  </si>
  <si>
    <t>Tax expense</t>
  </si>
  <si>
    <t>Net Income</t>
  </si>
  <si>
    <t xml:space="preserve">Minority interests </t>
  </si>
  <si>
    <t>Net Income to company</t>
  </si>
  <si>
    <t>EPS</t>
  </si>
  <si>
    <t xml:space="preserve">Shares </t>
  </si>
  <si>
    <t xml:space="preserve">Revenue YoY </t>
  </si>
  <si>
    <t xml:space="preserve">Gross Margin </t>
  </si>
  <si>
    <t xml:space="preserve">Operating Margin </t>
  </si>
  <si>
    <t xml:space="preserve">Tax Rate </t>
  </si>
  <si>
    <t>Brands</t>
  </si>
  <si>
    <t>max</t>
  </si>
  <si>
    <t xml:space="preserve">HBO </t>
  </si>
  <si>
    <t>Warner Bros</t>
  </si>
  <si>
    <t>Discovery</t>
  </si>
  <si>
    <t>TNT</t>
  </si>
  <si>
    <t xml:space="preserve">Eurosports </t>
  </si>
  <si>
    <t>Notes</t>
  </si>
  <si>
    <t>DC, Looney Tunes</t>
  </si>
  <si>
    <t>FY18</t>
  </si>
  <si>
    <t>FY19</t>
  </si>
  <si>
    <t>FY20</t>
  </si>
  <si>
    <t>FY21</t>
  </si>
  <si>
    <t>FY22</t>
  </si>
  <si>
    <t>FY23</t>
  </si>
  <si>
    <t>FY24</t>
  </si>
  <si>
    <t>11.04.2022: Merger between Disovery inc and the WarnerMedia Business of AT&amp;T Inc.</t>
  </si>
  <si>
    <t>Combination of WarnerMedia Business: premium entertainment, sports and news assets and Discovery: non-fiction and international entertainment, sports</t>
  </si>
  <si>
    <t>Brands Like: Warner Bros, Pictures, Group, DC, HBO, HBO Max, Discovery Chanel, discovery +, CNN, HGTV, Food Networks, TNT, TBS, TLC, OWN</t>
  </si>
  <si>
    <t>Warner Bros Games, Batman, Superman, Wonder Woman, Harry Poffter, Looney Tunes, Hanna Barbera, Game of Thrones, Lord of the Rings</t>
  </si>
  <si>
    <t xml:space="preserve">Movies and Series this Year </t>
  </si>
  <si>
    <t>Upcoming Movies and Series</t>
  </si>
  <si>
    <t>Series:</t>
  </si>
  <si>
    <t xml:space="preserve">Segements </t>
  </si>
  <si>
    <t>Studios</t>
  </si>
  <si>
    <t>Networks</t>
  </si>
  <si>
    <t>DTC</t>
  </si>
  <si>
    <t>Production and release of movies in theatres, production and licensing of tv shows: WarnerBros Motion Picture, DC Studious. WarnerBros Televison Group, DC Comics,  Interactive Gaming</t>
  </si>
  <si>
    <t>Domestic and foreign televesion networks: CNN, TNT, TBS, Turner Classic Movies, etc.</t>
  </si>
  <si>
    <t>premium pay tv and steaming services : HBO max, discovery+, HBO, max</t>
  </si>
  <si>
    <t>Studio Revenue</t>
  </si>
  <si>
    <t>Network Revenue</t>
  </si>
  <si>
    <t xml:space="preserve">Balance Sheet </t>
  </si>
  <si>
    <t>Cash and Cash Equivalents</t>
  </si>
  <si>
    <t xml:space="preserve">Receivables </t>
  </si>
  <si>
    <t>Prepaid Expenses and other</t>
  </si>
  <si>
    <t xml:space="preserve">Current Assets </t>
  </si>
  <si>
    <t>Content Rights and games</t>
  </si>
  <si>
    <t>PP&amp;E</t>
  </si>
  <si>
    <t>Goodwill</t>
  </si>
  <si>
    <t>Intangible Assets</t>
  </si>
  <si>
    <t>Other</t>
  </si>
  <si>
    <t>Non current Assets</t>
  </si>
  <si>
    <t>Total Assets</t>
  </si>
  <si>
    <t>Accounts payables</t>
  </si>
  <si>
    <t>Accrued liabilties</t>
  </si>
  <si>
    <t>Deferred Revenue</t>
  </si>
  <si>
    <t>Current portion of debt</t>
  </si>
  <si>
    <t xml:space="preserve">Current liabilities </t>
  </si>
  <si>
    <t>Non-current portion of debt</t>
  </si>
  <si>
    <t>other</t>
  </si>
  <si>
    <t>Non-current liabilties</t>
  </si>
  <si>
    <t>CFFO</t>
  </si>
  <si>
    <t>CFFI</t>
  </si>
  <si>
    <t>CFFF</t>
  </si>
  <si>
    <t>Capex</t>
  </si>
  <si>
    <t>FCF</t>
  </si>
  <si>
    <t>Movies: Dune Part 2, Godzilla x Kong, Bettle Juice Bettle Juice, Furiosa: A Mad Max Saga, The day the earth blew up: A Looney tunes movie, Joker fiue a deux,Red one, the Lord of the Rins: War of the Rohirrim, Challangers</t>
  </si>
  <si>
    <t xml:space="preserve">Movies: Dune Messiah, Lord of the Rings: A hunt for Gollum, Coyote vs Acme, Oh, the places you'll  go, Avengelyne, Sinners, F1, Superman, </t>
  </si>
  <si>
    <t xml:space="preserve">House of the Dragon, The Penguin, Dune Prophecy, Succsession spin-off, Euphoria season, the caped crusader </t>
  </si>
  <si>
    <t>Series: Harry Potter Series</t>
  </si>
  <si>
    <t xml:space="preserve">Domestic Subscription </t>
  </si>
  <si>
    <t>International Subscriptions</t>
  </si>
  <si>
    <t>Total Subscriptions</t>
  </si>
  <si>
    <t>Domestic ARPU</t>
  </si>
  <si>
    <t>International ARPU</t>
  </si>
  <si>
    <t>Total ARPU</t>
  </si>
  <si>
    <t>WGA and SAG-AFTRA went on strike</t>
  </si>
  <si>
    <t>David M. Zaslav (since 2007)</t>
  </si>
  <si>
    <t>CFO</t>
  </si>
  <si>
    <t>Gunnar Wiedensfels (since 2017)</t>
  </si>
  <si>
    <t>Q125</t>
  </si>
  <si>
    <t>Q225</t>
  </si>
  <si>
    <t>Q325</t>
  </si>
  <si>
    <t>Q425</t>
  </si>
  <si>
    <t>CEO</t>
  </si>
  <si>
    <t>Management</t>
  </si>
  <si>
    <t>DTC Revenue (Streaming)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</si>
</sst>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6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1" applyFont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6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3" fontId="6" fillId="0" borderId="0" xfId="0" applyNumberFormat="1" applyFont="1"/>
    <xf numFmtId="9" fontId="6" fillId="0" borderId="0" xfId="2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051E-5ADC-4694-AF11-764B14534224}">
  <dimension ref="A1:I35"/>
  <sheetViews>
    <sheetView tabSelected="1" zoomScale="148" zoomScaleNormal="148" workbookViewId="0">
      <selection activeCell="A2" sqref="A2"/>
    </sheetView>
  </sheetViews>
  <sheetFormatPr defaultRowHeight="12.75" x14ac:dyDescent="0.2"/>
  <cols>
    <col min="1" max="1" width="3.5703125" style="2" customWidth="1"/>
    <col min="2" max="2" width="11.85546875" style="2" bestFit="1" customWidth="1"/>
    <col min="3" max="16384" width="9.140625" style="2"/>
  </cols>
  <sheetData>
    <row r="1" spans="1:9" x14ac:dyDescent="0.2">
      <c r="A1" s="1" t="s">
        <v>1</v>
      </c>
    </row>
    <row r="2" spans="1:9" x14ac:dyDescent="0.2">
      <c r="A2" s="2" t="s">
        <v>2</v>
      </c>
      <c r="G2" s="2" t="s">
        <v>4</v>
      </c>
      <c r="H2" s="2">
        <v>11.87</v>
      </c>
    </row>
    <row r="3" spans="1:9" x14ac:dyDescent="0.2">
      <c r="G3" s="2" t="s">
        <v>5</v>
      </c>
      <c r="H3" s="3">
        <v>2475.7722819999999</v>
      </c>
      <c r="I3" s="4" t="s">
        <v>118</v>
      </c>
    </row>
    <row r="4" spans="1:9" x14ac:dyDescent="0.2">
      <c r="B4" s="2" t="s">
        <v>0</v>
      </c>
      <c r="G4" s="2" t="s">
        <v>6</v>
      </c>
      <c r="H4" s="3">
        <f>+H2*H3</f>
        <v>29387.416987339999</v>
      </c>
    </row>
    <row r="5" spans="1:9" x14ac:dyDescent="0.2">
      <c r="B5" s="2" t="s">
        <v>3</v>
      </c>
      <c r="G5" s="2" t="s">
        <v>7</v>
      </c>
      <c r="H5" s="3">
        <v>4888</v>
      </c>
      <c r="I5" s="4" t="s">
        <v>118</v>
      </c>
    </row>
    <row r="6" spans="1:9" x14ac:dyDescent="0.2">
      <c r="G6" s="2" t="s">
        <v>8</v>
      </c>
      <c r="H6" s="3">
        <f>221+34411</f>
        <v>34632</v>
      </c>
      <c r="I6" s="4" t="s">
        <v>118</v>
      </c>
    </row>
    <row r="7" spans="1:9" x14ac:dyDescent="0.2">
      <c r="B7" s="2" t="s">
        <v>46</v>
      </c>
      <c r="G7" s="2" t="s">
        <v>9</v>
      </c>
      <c r="H7" s="3">
        <f>+H4-H5+H6</f>
        <v>59131.416987339995</v>
      </c>
    </row>
    <row r="8" spans="1:9" x14ac:dyDescent="0.2">
      <c r="B8" s="2" t="s">
        <v>47</v>
      </c>
    </row>
    <row r="9" spans="1:9" x14ac:dyDescent="0.2">
      <c r="B9" s="2" t="s">
        <v>48</v>
      </c>
      <c r="G9" s="5" t="s">
        <v>122</v>
      </c>
    </row>
    <row r="10" spans="1:9" x14ac:dyDescent="0.2">
      <c r="B10" s="2" t="s">
        <v>49</v>
      </c>
      <c r="G10" s="2" t="s">
        <v>121</v>
      </c>
      <c r="H10" s="2" t="s">
        <v>114</v>
      </c>
    </row>
    <row r="11" spans="1:9" x14ac:dyDescent="0.2">
      <c r="B11" s="2" t="s">
        <v>50</v>
      </c>
      <c r="G11" s="2" t="s">
        <v>115</v>
      </c>
      <c r="H11" s="2" t="s">
        <v>116</v>
      </c>
    </row>
    <row r="12" spans="1:9" x14ac:dyDescent="0.2">
      <c r="B12" s="2" t="s">
        <v>51</v>
      </c>
    </row>
    <row r="13" spans="1:9" x14ac:dyDescent="0.2">
      <c r="B13" s="2" t="s">
        <v>52</v>
      </c>
    </row>
    <row r="15" spans="1:9" x14ac:dyDescent="0.2">
      <c r="B15" s="5" t="s">
        <v>53</v>
      </c>
    </row>
    <row r="16" spans="1:9" x14ac:dyDescent="0.2">
      <c r="B16" s="2" t="s">
        <v>54</v>
      </c>
    </row>
    <row r="17" spans="2:3" x14ac:dyDescent="0.2">
      <c r="B17" s="2" t="s">
        <v>62</v>
      </c>
    </row>
    <row r="18" spans="2:3" x14ac:dyDescent="0.2">
      <c r="B18" s="2" t="s">
        <v>63</v>
      </c>
    </row>
    <row r="19" spans="2:3" x14ac:dyDescent="0.2">
      <c r="B19" s="2" t="s">
        <v>64</v>
      </c>
    </row>
    <row r="20" spans="2:3" x14ac:dyDescent="0.2">
      <c r="B20" s="2" t="s">
        <v>65</v>
      </c>
    </row>
    <row r="21" spans="2:3" x14ac:dyDescent="0.2">
      <c r="B21" s="5" t="s">
        <v>69</v>
      </c>
    </row>
    <row r="22" spans="2:3" x14ac:dyDescent="0.2">
      <c r="B22" s="2" t="s">
        <v>70</v>
      </c>
      <c r="C22" s="2" t="s">
        <v>73</v>
      </c>
    </row>
    <row r="23" spans="2:3" x14ac:dyDescent="0.2">
      <c r="B23" s="2" t="s">
        <v>71</v>
      </c>
      <c r="C23" s="2" t="s">
        <v>74</v>
      </c>
    </row>
    <row r="24" spans="2:3" x14ac:dyDescent="0.2">
      <c r="B24" s="2" t="s">
        <v>72</v>
      </c>
      <c r="C24" s="2" t="s">
        <v>75</v>
      </c>
    </row>
    <row r="26" spans="2:3" x14ac:dyDescent="0.2">
      <c r="B26" s="2" t="s">
        <v>66</v>
      </c>
    </row>
    <row r="27" spans="2:3" x14ac:dyDescent="0.2">
      <c r="B27" s="2" t="s">
        <v>103</v>
      </c>
    </row>
    <row r="28" spans="2:3" x14ac:dyDescent="0.2">
      <c r="B28" s="2" t="s">
        <v>68</v>
      </c>
    </row>
    <row r="29" spans="2:3" x14ac:dyDescent="0.2">
      <c r="B29" s="2" t="s">
        <v>105</v>
      </c>
    </row>
    <row r="31" spans="2:3" x14ac:dyDescent="0.2">
      <c r="B31" s="2" t="s">
        <v>67</v>
      </c>
    </row>
    <row r="32" spans="2:3" x14ac:dyDescent="0.2">
      <c r="B32" s="2" t="s">
        <v>104</v>
      </c>
    </row>
    <row r="33" spans="2:3" x14ac:dyDescent="0.2">
      <c r="B33" s="2" t="s">
        <v>106</v>
      </c>
    </row>
    <row r="34" spans="2:3" x14ac:dyDescent="0.2">
      <c r="C34" s="3"/>
    </row>
    <row r="35" spans="2:3" x14ac:dyDescent="0.2">
      <c r="B35" s="2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82AB-1A6A-4374-B6C8-53990C281FA1}">
  <dimension ref="A1:AL540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defaultRowHeight="12.75" x14ac:dyDescent="0.2"/>
  <cols>
    <col min="1" max="1" width="4.42578125" style="2" customWidth="1"/>
    <col min="2" max="2" width="28.7109375" style="2" bestFit="1" customWidth="1"/>
    <col min="3" max="16384" width="9.140625" style="2"/>
  </cols>
  <sheetData>
    <row r="1" spans="1:38" x14ac:dyDescent="0.2">
      <c r="A1" s="6" t="s">
        <v>11</v>
      </c>
    </row>
    <row r="2" spans="1:38" x14ac:dyDescent="0.2">
      <c r="C2" s="4" t="s">
        <v>12</v>
      </c>
      <c r="D2" s="4" t="s">
        <v>13</v>
      </c>
      <c r="E2" s="4" t="s">
        <v>15</v>
      </c>
      <c r="F2" s="4" t="s">
        <v>14</v>
      </c>
      <c r="G2" s="4" t="s">
        <v>16</v>
      </c>
      <c r="H2" s="4" t="s">
        <v>17</v>
      </c>
      <c r="I2" s="4" t="s">
        <v>10</v>
      </c>
      <c r="J2" s="4" t="s">
        <v>18</v>
      </c>
      <c r="K2" s="4" t="s">
        <v>117</v>
      </c>
      <c r="L2" s="4" t="s">
        <v>118</v>
      </c>
      <c r="M2" s="4" t="s">
        <v>119</v>
      </c>
      <c r="N2" s="4" t="s">
        <v>120</v>
      </c>
      <c r="P2" s="4" t="s">
        <v>55</v>
      </c>
      <c r="Q2" s="4" t="s">
        <v>56</v>
      </c>
      <c r="R2" s="4" t="s">
        <v>57</v>
      </c>
      <c r="S2" s="4" t="s">
        <v>58</v>
      </c>
      <c r="T2" s="4" t="s">
        <v>59</v>
      </c>
      <c r="U2" s="4" t="s">
        <v>60</v>
      </c>
      <c r="V2" s="4" t="s">
        <v>61</v>
      </c>
    </row>
    <row r="3" spans="1:38" x14ac:dyDescent="0.2">
      <c r="B3" s="2" t="s">
        <v>107</v>
      </c>
      <c r="C3" s="4"/>
      <c r="D3" s="4"/>
      <c r="E3" s="4">
        <v>52.6</v>
      </c>
      <c r="F3" s="4">
        <v>52</v>
      </c>
      <c r="G3" s="4">
        <v>52.7</v>
      </c>
      <c r="H3" s="4"/>
      <c r="I3" s="4">
        <v>52.6</v>
      </c>
      <c r="J3" s="4">
        <v>57.1</v>
      </c>
      <c r="K3" s="4">
        <v>57.6</v>
      </c>
      <c r="L3" s="4">
        <v>57.8</v>
      </c>
      <c r="M3" s="4"/>
      <c r="N3" s="4"/>
      <c r="P3" s="4"/>
      <c r="Q3" s="4"/>
      <c r="R3" s="4"/>
      <c r="S3" s="4"/>
      <c r="T3" s="4"/>
      <c r="U3" s="4">
        <v>52</v>
      </c>
      <c r="V3" s="4">
        <v>57.1</v>
      </c>
    </row>
    <row r="4" spans="1:38" x14ac:dyDescent="0.2">
      <c r="B4" s="2" t="s">
        <v>108</v>
      </c>
      <c r="C4" s="4"/>
      <c r="D4" s="4"/>
      <c r="E4" s="4">
        <v>43.3</v>
      </c>
      <c r="F4" s="4">
        <v>45.6</v>
      </c>
      <c r="G4" s="4">
        <v>46.9</v>
      </c>
      <c r="H4" s="4"/>
      <c r="I4" s="4">
        <v>57.9</v>
      </c>
      <c r="J4" s="4">
        <v>59.8</v>
      </c>
      <c r="K4" s="4">
        <v>64.599999999999994</v>
      </c>
      <c r="L4" s="4">
        <v>67.900000000000006</v>
      </c>
      <c r="M4" s="4"/>
      <c r="N4" s="4"/>
      <c r="P4" s="4"/>
      <c r="Q4" s="4"/>
      <c r="R4" s="4"/>
      <c r="S4" s="4"/>
      <c r="T4" s="4"/>
      <c r="U4" s="4">
        <v>45.6</v>
      </c>
      <c r="V4" s="4">
        <v>59.8</v>
      </c>
    </row>
    <row r="5" spans="1:38" x14ac:dyDescent="0.2">
      <c r="B5" s="2" t="s">
        <v>109</v>
      </c>
      <c r="C5" s="4"/>
      <c r="D5" s="4"/>
      <c r="E5" s="4">
        <f>+E3+E4</f>
        <v>95.9</v>
      </c>
      <c r="F5" s="4">
        <v>97.7</v>
      </c>
      <c r="G5" s="4">
        <v>99.6</v>
      </c>
      <c r="H5" s="4"/>
      <c r="I5" s="4">
        <f>+I3+I4</f>
        <v>110.5</v>
      </c>
      <c r="J5" s="4">
        <v>116.9</v>
      </c>
      <c r="K5" s="4">
        <v>122.3</v>
      </c>
      <c r="L5" s="4">
        <v>125.7</v>
      </c>
      <c r="M5" s="4"/>
      <c r="N5" s="4"/>
      <c r="P5" s="4"/>
      <c r="Q5" s="4"/>
      <c r="R5" s="4"/>
      <c r="S5" s="4"/>
      <c r="T5" s="4"/>
      <c r="U5" s="4">
        <v>97.7</v>
      </c>
      <c r="V5" s="4">
        <v>116.9</v>
      </c>
    </row>
    <row r="6" spans="1:38" x14ac:dyDescent="0.2">
      <c r="B6" s="2" t="s">
        <v>110</v>
      </c>
      <c r="C6" s="4"/>
      <c r="D6" s="4"/>
      <c r="E6" s="4">
        <v>11.29</v>
      </c>
      <c r="F6" s="4"/>
      <c r="G6" s="4">
        <v>11.72</v>
      </c>
      <c r="H6" s="4"/>
      <c r="I6" s="4">
        <v>11.9</v>
      </c>
      <c r="J6" s="4"/>
      <c r="K6" s="4">
        <v>11.15</v>
      </c>
      <c r="L6" s="4">
        <v>11.16</v>
      </c>
      <c r="M6" s="4"/>
      <c r="N6" s="4"/>
      <c r="P6" s="4"/>
      <c r="Q6" s="4"/>
      <c r="R6" s="4"/>
      <c r="S6" s="4"/>
      <c r="T6" s="4"/>
      <c r="U6" s="4">
        <v>11.2</v>
      </c>
      <c r="V6" s="4">
        <v>11.89</v>
      </c>
    </row>
    <row r="7" spans="1:38" x14ac:dyDescent="0.2">
      <c r="B7" s="2" t="s">
        <v>111</v>
      </c>
      <c r="C7" s="4"/>
      <c r="D7" s="4"/>
      <c r="E7" s="4">
        <v>3.98</v>
      </c>
      <c r="F7" s="4"/>
      <c r="G7" s="4">
        <v>3.75</v>
      </c>
      <c r="H7" s="4"/>
      <c r="I7" s="4">
        <v>4.05</v>
      </c>
      <c r="J7" s="4"/>
      <c r="K7" s="4">
        <v>3.63</v>
      </c>
      <c r="L7" s="4">
        <v>3.85</v>
      </c>
      <c r="M7" s="4"/>
      <c r="N7" s="4"/>
      <c r="P7" s="4"/>
      <c r="Q7" s="4"/>
      <c r="R7" s="4"/>
      <c r="S7" s="4"/>
      <c r="T7" s="4"/>
      <c r="U7" s="4">
        <v>3.85</v>
      </c>
      <c r="V7" s="4">
        <v>3.85</v>
      </c>
    </row>
    <row r="8" spans="1:38" x14ac:dyDescent="0.2">
      <c r="B8" s="2" t="s">
        <v>112</v>
      </c>
      <c r="C8" s="4"/>
      <c r="D8" s="4"/>
      <c r="E8" s="4">
        <v>7.88</v>
      </c>
      <c r="F8" s="4"/>
      <c r="G8" s="4">
        <v>7.83</v>
      </c>
      <c r="H8" s="4"/>
      <c r="I8" s="4">
        <v>7.84</v>
      </c>
      <c r="J8" s="4"/>
      <c r="K8" s="4">
        <v>7.11</v>
      </c>
      <c r="L8" s="4">
        <v>7.14</v>
      </c>
      <c r="M8" s="4"/>
      <c r="N8" s="4"/>
      <c r="P8" s="4"/>
      <c r="Q8" s="4"/>
      <c r="R8" s="4"/>
      <c r="S8" s="4"/>
      <c r="T8" s="4"/>
      <c r="U8" s="4">
        <v>7.78</v>
      </c>
      <c r="V8" s="4">
        <v>7.76</v>
      </c>
    </row>
    <row r="9" spans="1:38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</row>
    <row r="10" spans="1:38" x14ac:dyDescent="0.2">
      <c r="B10" s="2" t="s">
        <v>76</v>
      </c>
      <c r="C10" s="7"/>
      <c r="D10" s="7"/>
      <c r="E10" s="7"/>
      <c r="F10" s="7"/>
      <c r="G10" s="7">
        <v>2821</v>
      </c>
      <c r="H10" s="7">
        <v>2449</v>
      </c>
      <c r="I10" s="7"/>
      <c r="J10" s="7"/>
      <c r="K10" s="7">
        <v>2314</v>
      </c>
      <c r="L10" s="7">
        <v>3801</v>
      </c>
      <c r="M10" s="7"/>
      <c r="N10" s="7"/>
      <c r="O10" s="8"/>
      <c r="P10" s="8"/>
      <c r="Q10" s="8"/>
      <c r="R10" s="8"/>
      <c r="S10" s="8"/>
      <c r="T10" s="8"/>
      <c r="U10" s="8">
        <v>12192</v>
      </c>
      <c r="V10" s="8">
        <v>11607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8" x14ac:dyDescent="0.2">
      <c r="B11" s="2" t="s">
        <v>77</v>
      </c>
      <c r="C11" s="7"/>
      <c r="D11" s="7"/>
      <c r="E11" s="7"/>
      <c r="F11" s="7"/>
      <c r="G11" s="7">
        <v>5125</v>
      </c>
      <c r="H11" s="7">
        <v>5272</v>
      </c>
      <c r="I11" s="7"/>
      <c r="J11" s="7"/>
      <c r="K11" s="7">
        <v>4774</v>
      </c>
      <c r="L11" s="7">
        <v>4803</v>
      </c>
      <c r="M11" s="7"/>
      <c r="N11" s="7"/>
      <c r="O11" s="8"/>
      <c r="P11" s="8"/>
      <c r="Q11" s="8"/>
      <c r="R11" s="8"/>
      <c r="S11" s="8"/>
      <c r="T11" s="8"/>
      <c r="U11" s="8">
        <v>21244</v>
      </c>
      <c r="V11" s="8">
        <v>20175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8" x14ac:dyDescent="0.2">
      <c r="B12" s="2" t="s">
        <v>123</v>
      </c>
      <c r="C12" s="7"/>
      <c r="D12" s="7"/>
      <c r="E12" s="7"/>
      <c r="F12" s="7"/>
      <c r="G12" s="7">
        <v>2460</v>
      </c>
      <c r="H12" s="7">
        <v>2568</v>
      </c>
      <c r="I12" s="7"/>
      <c r="J12" s="7"/>
      <c r="K12" s="7">
        <v>2656</v>
      </c>
      <c r="L12" s="7">
        <v>2793</v>
      </c>
      <c r="M12" s="7"/>
      <c r="N12" s="7"/>
      <c r="O12" s="8"/>
      <c r="P12" s="8"/>
      <c r="Q12" s="8"/>
      <c r="R12" s="8"/>
      <c r="S12" s="8"/>
      <c r="T12" s="8"/>
      <c r="U12" s="8">
        <v>10154</v>
      </c>
      <c r="V12" s="8">
        <v>10313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8" x14ac:dyDescent="0.2">
      <c r="B13" s="2" t="s">
        <v>19</v>
      </c>
      <c r="C13" s="8">
        <v>5163</v>
      </c>
      <c r="D13" s="8">
        <v>5135</v>
      </c>
      <c r="E13" s="8">
        <v>5026</v>
      </c>
      <c r="F13" s="8">
        <f>+U13-SUM(C13:E13)</f>
        <v>4913</v>
      </c>
      <c r="G13" s="8">
        <v>4985</v>
      </c>
      <c r="H13" s="8">
        <v>4879</v>
      </c>
      <c r="I13" s="8">
        <v>4920</v>
      </c>
      <c r="J13" s="8">
        <f>+V13-SUM(G13:I13)</f>
        <v>4917</v>
      </c>
      <c r="K13" s="8">
        <v>4886</v>
      </c>
      <c r="L13" s="8">
        <v>4885</v>
      </c>
      <c r="M13" s="8"/>
      <c r="N13" s="8"/>
      <c r="O13" s="8"/>
      <c r="P13" s="8"/>
      <c r="Q13" s="8"/>
      <c r="R13" s="8"/>
      <c r="S13" s="8">
        <v>5202</v>
      </c>
      <c r="T13" s="8">
        <v>16142</v>
      </c>
      <c r="U13" s="8">
        <v>20237</v>
      </c>
      <c r="V13" s="8">
        <v>19701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3"/>
      <c r="AK13" s="3"/>
      <c r="AL13" s="3"/>
    </row>
    <row r="14" spans="1:38" x14ac:dyDescent="0.2">
      <c r="B14" s="2" t="s">
        <v>20</v>
      </c>
      <c r="C14" s="8">
        <v>2298</v>
      </c>
      <c r="D14" s="8">
        <v>2519</v>
      </c>
      <c r="E14" s="8">
        <v>1796</v>
      </c>
      <c r="F14" s="8">
        <f>+U14-SUM(C14:E14)</f>
        <v>2087</v>
      </c>
      <c r="G14" s="8">
        <v>2148</v>
      </c>
      <c r="H14" s="8">
        <v>2430</v>
      </c>
      <c r="I14" s="8">
        <v>1682</v>
      </c>
      <c r="J14" s="8">
        <f>+V14-SUM(G14:I14)</f>
        <v>1830</v>
      </c>
      <c r="K14" s="8">
        <v>1980</v>
      </c>
      <c r="L14" s="8">
        <v>2216</v>
      </c>
      <c r="M14" s="8"/>
      <c r="N14" s="8"/>
      <c r="O14" s="8"/>
      <c r="P14" s="8"/>
      <c r="Q14" s="8"/>
      <c r="R14" s="8"/>
      <c r="S14" s="8">
        <v>6194</v>
      </c>
      <c r="T14" s="8">
        <v>8524</v>
      </c>
      <c r="U14" s="8">
        <v>8700</v>
      </c>
      <c r="V14" s="8">
        <v>8090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3"/>
      <c r="AK14" s="3"/>
      <c r="AL14" s="3"/>
    </row>
    <row r="15" spans="1:38" x14ac:dyDescent="0.2">
      <c r="B15" s="2" t="s">
        <v>21</v>
      </c>
      <c r="C15" s="8">
        <v>2954</v>
      </c>
      <c r="D15" s="8">
        <v>2446</v>
      </c>
      <c r="E15" s="8">
        <v>2840</v>
      </c>
      <c r="F15" s="8">
        <f>+U15-SUM(C15:E15)</f>
        <v>2963</v>
      </c>
      <c r="G15" s="8">
        <v>2558</v>
      </c>
      <c r="H15" s="8">
        <v>2109</v>
      </c>
      <c r="I15" s="8">
        <v>2721</v>
      </c>
      <c r="J15" s="8">
        <f>+V15-SUM(G15:I15)</f>
        <v>2909</v>
      </c>
      <c r="K15" s="8">
        <v>1866</v>
      </c>
      <c r="L15" s="8">
        <v>2471</v>
      </c>
      <c r="M15" s="8"/>
      <c r="N15" s="8"/>
      <c r="O15" s="8"/>
      <c r="P15" s="8"/>
      <c r="Q15" s="8"/>
      <c r="R15" s="8"/>
      <c r="S15" s="8">
        <v>737</v>
      </c>
      <c r="T15" s="8">
        <v>8360</v>
      </c>
      <c r="U15" s="8">
        <v>11203</v>
      </c>
      <c r="V15" s="8">
        <v>10297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3"/>
      <c r="AK15" s="3"/>
      <c r="AL15" s="3"/>
    </row>
    <row r="16" spans="1:38" x14ac:dyDescent="0.2">
      <c r="B16" s="2" t="s">
        <v>22</v>
      </c>
      <c r="C16" s="8">
        <v>285</v>
      </c>
      <c r="D16" s="8">
        <v>258</v>
      </c>
      <c r="E16" s="8">
        <v>317</v>
      </c>
      <c r="F16" s="8">
        <f>+U16-SUM(C16:E16)</f>
        <v>321</v>
      </c>
      <c r="G16" s="8">
        <v>267</v>
      </c>
      <c r="H16" s="8">
        <v>295</v>
      </c>
      <c r="I16" s="8">
        <v>300</v>
      </c>
      <c r="J16" s="8">
        <f>+V16-SUM(G16:I16)</f>
        <v>371</v>
      </c>
      <c r="K16" s="8">
        <v>247</v>
      </c>
      <c r="L16" s="8">
        <v>240</v>
      </c>
      <c r="M16" s="8"/>
      <c r="N16" s="8"/>
      <c r="O16" s="8"/>
      <c r="P16" s="8"/>
      <c r="Q16" s="8"/>
      <c r="R16" s="8"/>
      <c r="S16" s="8">
        <v>58</v>
      </c>
      <c r="T16" s="8">
        <v>791</v>
      </c>
      <c r="U16" s="8">
        <v>1181</v>
      </c>
      <c r="V16" s="8">
        <v>1233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3"/>
      <c r="AK16" s="3"/>
      <c r="AL16" s="3"/>
    </row>
    <row r="17" spans="2:38" x14ac:dyDescent="0.2">
      <c r="B17" s="1" t="s">
        <v>23</v>
      </c>
      <c r="C17" s="9">
        <f t="shared" ref="C17:F17" si="0">+SUM(C13:C16)</f>
        <v>10700</v>
      </c>
      <c r="D17" s="9">
        <f t="shared" si="0"/>
        <v>10358</v>
      </c>
      <c r="E17" s="9">
        <f t="shared" si="0"/>
        <v>9979</v>
      </c>
      <c r="F17" s="9">
        <f t="shared" si="0"/>
        <v>10284</v>
      </c>
      <c r="G17" s="9">
        <f>+SUM(G13:G16)</f>
        <v>9958</v>
      </c>
      <c r="H17" s="9">
        <f t="shared" ref="H17:V17" si="1">+SUM(H13:H16)</f>
        <v>9713</v>
      </c>
      <c r="I17" s="9">
        <f t="shared" si="1"/>
        <v>9623</v>
      </c>
      <c r="J17" s="9">
        <f t="shared" si="1"/>
        <v>10027</v>
      </c>
      <c r="K17" s="9">
        <f t="shared" si="1"/>
        <v>8979</v>
      </c>
      <c r="L17" s="9">
        <v>9812</v>
      </c>
      <c r="M17" s="9"/>
      <c r="N17" s="9"/>
      <c r="O17" s="8"/>
      <c r="P17" s="9">
        <f t="shared" si="1"/>
        <v>0</v>
      </c>
      <c r="Q17" s="9">
        <f t="shared" si="1"/>
        <v>0</v>
      </c>
      <c r="R17" s="9">
        <f t="shared" si="1"/>
        <v>0</v>
      </c>
      <c r="S17" s="9">
        <f t="shared" si="1"/>
        <v>12191</v>
      </c>
      <c r="T17" s="9">
        <f t="shared" si="1"/>
        <v>33817</v>
      </c>
      <c r="U17" s="9">
        <f t="shared" si="1"/>
        <v>41321</v>
      </c>
      <c r="V17" s="9">
        <f t="shared" si="1"/>
        <v>39321</v>
      </c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3"/>
      <c r="AK17" s="3"/>
      <c r="AL17" s="3"/>
    </row>
    <row r="18" spans="2:38" x14ac:dyDescent="0.2">
      <c r="B18" s="2" t="s">
        <v>25</v>
      </c>
      <c r="C18" s="8">
        <v>6685</v>
      </c>
      <c r="D18" s="8">
        <v>6636</v>
      </c>
      <c r="E18" s="8">
        <v>5309</v>
      </c>
      <c r="F18" s="8">
        <f>+U18-SUM(C18:E18)</f>
        <v>5896</v>
      </c>
      <c r="G18" s="8">
        <v>6058</v>
      </c>
      <c r="H18" s="8">
        <v>6204</v>
      </c>
      <c r="I18" s="8">
        <v>5181</v>
      </c>
      <c r="J18" s="8">
        <f>+V18-SUM(G18:I18)</f>
        <v>5527</v>
      </c>
      <c r="K18" s="8">
        <v>5131</v>
      </c>
      <c r="L18" s="8">
        <v>5967</v>
      </c>
      <c r="M18" s="8"/>
      <c r="N18" s="8"/>
      <c r="O18" s="8"/>
      <c r="P18" s="8"/>
      <c r="Q18" s="8"/>
      <c r="R18" s="8"/>
      <c r="S18" s="8">
        <v>4620</v>
      </c>
      <c r="T18" s="8">
        <v>20442</v>
      </c>
      <c r="U18" s="8">
        <v>24526</v>
      </c>
      <c r="V18" s="8">
        <v>22970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3"/>
      <c r="AK18" s="3"/>
      <c r="AL18" s="3"/>
    </row>
    <row r="19" spans="2:38" x14ac:dyDescent="0.2">
      <c r="B19" s="2" t="s">
        <v>24</v>
      </c>
      <c r="C19" s="8">
        <f t="shared" ref="C19:H19" si="2">+C17-C18</f>
        <v>4015</v>
      </c>
      <c r="D19" s="8">
        <f t="shared" si="2"/>
        <v>3722</v>
      </c>
      <c r="E19" s="8">
        <f t="shared" si="2"/>
        <v>4670</v>
      </c>
      <c r="F19" s="8">
        <f t="shared" si="2"/>
        <v>4388</v>
      </c>
      <c r="G19" s="8">
        <f t="shared" si="2"/>
        <v>3900</v>
      </c>
      <c r="H19" s="8">
        <f t="shared" si="2"/>
        <v>3509</v>
      </c>
      <c r="I19" s="8">
        <f>+I17-I18</f>
        <v>4442</v>
      </c>
      <c r="J19" s="8">
        <f t="shared" ref="J19:V19" si="3">+J17-J18</f>
        <v>4500</v>
      </c>
      <c r="K19" s="8">
        <f t="shared" si="3"/>
        <v>3848</v>
      </c>
      <c r="L19" s="8">
        <f t="shared" si="3"/>
        <v>3845</v>
      </c>
      <c r="M19" s="8"/>
      <c r="N19" s="8"/>
      <c r="O19" s="8"/>
      <c r="P19" s="8">
        <f t="shared" si="3"/>
        <v>0</v>
      </c>
      <c r="Q19" s="8">
        <f t="shared" si="3"/>
        <v>0</v>
      </c>
      <c r="R19" s="8">
        <f t="shared" si="3"/>
        <v>0</v>
      </c>
      <c r="S19" s="8">
        <f t="shared" si="3"/>
        <v>7571</v>
      </c>
      <c r="T19" s="8">
        <f t="shared" si="3"/>
        <v>13375</v>
      </c>
      <c r="U19" s="8">
        <f t="shared" si="3"/>
        <v>16795</v>
      </c>
      <c r="V19" s="8">
        <f t="shared" si="3"/>
        <v>16351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3"/>
      <c r="AK19" s="3"/>
      <c r="AL19" s="3"/>
    </row>
    <row r="20" spans="2:38" x14ac:dyDescent="0.2">
      <c r="B20" s="2" t="s">
        <v>26</v>
      </c>
      <c r="C20" s="8">
        <v>2388</v>
      </c>
      <c r="D20" s="8">
        <v>2562</v>
      </c>
      <c r="E20" s="8">
        <v>2291</v>
      </c>
      <c r="F20" s="8">
        <f>+U20-SUM(C20:E20)</f>
        <v>2455</v>
      </c>
      <c r="G20" s="8">
        <v>2232</v>
      </c>
      <c r="H20" s="8">
        <v>2461</v>
      </c>
      <c r="I20" s="8">
        <v>2385</v>
      </c>
      <c r="J20" s="8">
        <f>+V20-SUM(G20:I20)</f>
        <v>2218</v>
      </c>
      <c r="K20" s="8">
        <v>2194</v>
      </c>
      <c r="L20" s="8">
        <v>2477</v>
      </c>
      <c r="M20" s="8"/>
      <c r="N20" s="8"/>
      <c r="O20" s="8"/>
      <c r="P20" s="8"/>
      <c r="Q20" s="8"/>
      <c r="R20" s="8"/>
      <c r="S20" s="8">
        <v>4016</v>
      </c>
      <c r="T20" s="8">
        <v>9678</v>
      </c>
      <c r="U20" s="8">
        <v>9696</v>
      </c>
      <c r="V20" s="8">
        <v>9296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3"/>
      <c r="AK20" s="3"/>
      <c r="AL20" s="3"/>
    </row>
    <row r="21" spans="2:38" x14ac:dyDescent="0.2">
      <c r="B21" s="2" t="s">
        <v>27</v>
      </c>
      <c r="C21" s="8">
        <v>2058</v>
      </c>
      <c r="D21" s="8">
        <v>1914</v>
      </c>
      <c r="E21" s="8">
        <v>1989</v>
      </c>
      <c r="F21" s="8">
        <f>+U21-SUM(C21:E21)</f>
        <v>2024</v>
      </c>
      <c r="G21" s="8">
        <v>1888</v>
      </c>
      <c r="H21" s="8">
        <v>1744</v>
      </c>
      <c r="I21" s="8">
        <v>1762</v>
      </c>
      <c r="J21" s="8">
        <f>+V21-SUM(G21:I21)</f>
        <v>1643</v>
      </c>
      <c r="K21" s="8">
        <v>1547</v>
      </c>
      <c r="L21" s="8">
        <v>1447</v>
      </c>
      <c r="M21" s="8"/>
      <c r="N21" s="8"/>
      <c r="O21" s="8"/>
      <c r="P21" s="8"/>
      <c r="Q21" s="8"/>
      <c r="R21" s="8"/>
      <c r="S21" s="8">
        <v>1582</v>
      </c>
      <c r="T21" s="8">
        <v>7193</v>
      </c>
      <c r="U21" s="8">
        <v>7985</v>
      </c>
      <c r="V21" s="8">
        <v>7037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3"/>
      <c r="AK21" s="3"/>
      <c r="AL21" s="3"/>
    </row>
    <row r="22" spans="2:38" x14ac:dyDescent="0.2">
      <c r="B22" s="2" t="s">
        <v>28</v>
      </c>
      <c r="C22" s="8">
        <v>95</v>
      </c>
      <c r="D22" s="8">
        <v>146</v>
      </c>
      <c r="E22" s="8">
        <v>269</v>
      </c>
      <c r="F22" s="8">
        <f>+U22-SUM(C22:E22)</f>
        <v>75</v>
      </c>
      <c r="G22" s="8">
        <v>35</v>
      </c>
      <c r="H22" s="8">
        <v>117</v>
      </c>
      <c r="I22" s="8">
        <v>9</v>
      </c>
      <c r="J22" s="8">
        <f>+V22-SUM(G22:I22)</f>
        <v>286</v>
      </c>
      <c r="K22" s="8">
        <v>54</v>
      </c>
      <c r="L22" s="8">
        <v>80</v>
      </c>
      <c r="M22" s="8"/>
      <c r="N22" s="8"/>
      <c r="O22" s="8"/>
      <c r="P22" s="8"/>
      <c r="Q22" s="8"/>
      <c r="R22" s="8"/>
      <c r="S22" s="8">
        <v>32</v>
      </c>
      <c r="T22" s="8">
        <v>3757</v>
      </c>
      <c r="U22" s="8">
        <v>585</v>
      </c>
      <c r="V22" s="8">
        <v>447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3"/>
      <c r="AK22" s="3"/>
      <c r="AL22" s="3"/>
    </row>
    <row r="23" spans="2:38" x14ac:dyDescent="0.2">
      <c r="B23" s="2" t="s">
        <v>29</v>
      </c>
      <c r="C23" s="8">
        <v>31</v>
      </c>
      <c r="D23" s="8">
        <v>6</v>
      </c>
      <c r="E23" s="8">
        <v>24</v>
      </c>
      <c r="F23" s="8">
        <f>+U23-SUM(C23:E23)</f>
        <v>16</v>
      </c>
      <c r="G23" s="8">
        <v>12</v>
      </c>
      <c r="H23" s="8">
        <v>9395</v>
      </c>
      <c r="I23" s="8">
        <v>5</v>
      </c>
      <c r="J23" s="8">
        <f>+V23-SUM(G23:I23)</f>
        <v>191</v>
      </c>
      <c r="K23" s="8">
        <v>90</v>
      </c>
      <c r="L23" s="8">
        <v>26</v>
      </c>
      <c r="M23" s="8"/>
      <c r="N23" s="8"/>
      <c r="O23" s="8"/>
      <c r="P23" s="8"/>
      <c r="Q23" s="8"/>
      <c r="R23" s="8"/>
      <c r="S23" s="8">
        <v>-71</v>
      </c>
      <c r="T23" s="8">
        <v>117</v>
      </c>
      <c r="U23" s="8">
        <v>77</v>
      </c>
      <c r="V23" s="8">
        <v>9603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3"/>
      <c r="AK23" s="3"/>
      <c r="AL23" s="3"/>
    </row>
    <row r="24" spans="2:38" x14ac:dyDescent="0.2">
      <c r="B24" s="2" t="s">
        <v>30</v>
      </c>
      <c r="C24" s="8">
        <f>+C19-SUM(C20:C23)</f>
        <v>-557</v>
      </c>
      <c r="D24" s="8">
        <f t="shared" ref="D24:H24" si="4">+D19-SUM(D20:D23)</f>
        <v>-906</v>
      </c>
      <c r="E24" s="8">
        <f t="shared" si="4"/>
        <v>97</v>
      </c>
      <c r="F24" s="8">
        <f t="shared" si="4"/>
        <v>-182</v>
      </c>
      <c r="G24" s="8">
        <f t="shared" si="4"/>
        <v>-267</v>
      </c>
      <c r="H24" s="8">
        <f t="shared" si="4"/>
        <v>-10208</v>
      </c>
      <c r="I24" s="8">
        <f>+I19-SUM(I20:I23)</f>
        <v>281</v>
      </c>
      <c r="J24" s="8">
        <f t="shared" ref="J24:V24" si="5">+J19-SUM(J20:J23)</f>
        <v>162</v>
      </c>
      <c r="K24" s="8">
        <f t="shared" si="5"/>
        <v>-37</v>
      </c>
      <c r="L24" s="8">
        <f t="shared" si="5"/>
        <v>-185</v>
      </c>
      <c r="M24" s="8"/>
      <c r="N24" s="8"/>
      <c r="O24" s="8"/>
      <c r="P24" s="8">
        <f t="shared" si="5"/>
        <v>0</v>
      </c>
      <c r="Q24" s="8">
        <f t="shared" si="5"/>
        <v>0</v>
      </c>
      <c r="R24" s="8">
        <f t="shared" si="5"/>
        <v>0</v>
      </c>
      <c r="S24" s="8">
        <f t="shared" si="5"/>
        <v>2012</v>
      </c>
      <c r="T24" s="8">
        <f t="shared" si="5"/>
        <v>-7370</v>
      </c>
      <c r="U24" s="8">
        <f t="shared" si="5"/>
        <v>-1548</v>
      </c>
      <c r="V24" s="8">
        <f t="shared" si="5"/>
        <v>-10032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3"/>
      <c r="AK24" s="3"/>
      <c r="AL24" s="3"/>
    </row>
    <row r="25" spans="2:38" x14ac:dyDescent="0.2">
      <c r="B25" s="2" t="s">
        <v>31</v>
      </c>
      <c r="C25" s="8">
        <v>571</v>
      </c>
      <c r="D25" s="8">
        <v>574</v>
      </c>
      <c r="E25" s="8">
        <v>574</v>
      </c>
      <c r="F25" s="8">
        <f>+U25-SUM(C25:E25)</f>
        <v>502</v>
      </c>
      <c r="G25" s="8">
        <v>515</v>
      </c>
      <c r="H25" s="8">
        <v>518</v>
      </c>
      <c r="I25" s="8">
        <v>494</v>
      </c>
      <c r="J25" s="8">
        <f>+V25-SUM(G25:I25)</f>
        <v>490</v>
      </c>
      <c r="K25" s="8">
        <v>468</v>
      </c>
      <c r="L25" s="8">
        <v>463</v>
      </c>
      <c r="M25" s="8"/>
      <c r="N25" s="8"/>
      <c r="O25" s="8"/>
      <c r="P25" s="8"/>
      <c r="Q25" s="8"/>
      <c r="R25" s="8"/>
      <c r="S25" s="8">
        <v>633</v>
      </c>
      <c r="T25" s="8">
        <v>1777</v>
      </c>
      <c r="U25" s="8">
        <v>2221</v>
      </c>
      <c r="V25" s="8">
        <v>2017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3"/>
      <c r="AK25" s="3"/>
      <c r="AL25" s="3"/>
    </row>
    <row r="26" spans="2:38" x14ac:dyDescent="0.2">
      <c r="B26" s="2" t="s">
        <v>32</v>
      </c>
      <c r="C26" s="8">
        <v>0</v>
      </c>
      <c r="D26" s="8">
        <v>-5</v>
      </c>
      <c r="E26" s="8">
        <v>22</v>
      </c>
      <c r="F26" s="8">
        <f>+U26-SUM(C26:E26)</f>
        <v>-17</v>
      </c>
      <c r="G26" s="8">
        <v>0</v>
      </c>
      <c r="H26" s="8">
        <v>542</v>
      </c>
      <c r="I26" s="8">
        <v>23</v>
      </c>
      <c r="J26" s="8">
        <f>+V26-SUM(G26:I26)</f>
        <v>67</v>
      </c>
      <c r="K26" s="8">
        <v>-4</v>
      </c>
      <c r="L26" s="8">
        <v>2958</v>
      </c>
      <c r="M26" s="8"/>
      <c r="N26" s="8"/>
      <c r="O26" s="8"/>
      <c r="P26" s="8"/>
      <c r="Q26" s="8"/>
      <c r="R26" s="8"/>
      <c r="S26" s="8">
        <v>0</v>
      </c>
      <c r="T26" s="8">
        <v>0</v>
      </c>
      <c r="U26" s="8">
        <v>0</v>
      </c>
      <c r="V26" s="8">
        <v>632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3"/>
      <c r="AK26" s="3"/>
      <c r="AL26" s="3"/>
    </row>
    <row r="27" spans="2:38" x14ac:dyDescent="0.2">
      <c r="B27" s="2" t="s">
        <v>33</v>
      </c>
      <c r="C27" s="8">
        <v>37</v>
      </c>
      <c r="D27" s="8">
        <v>22</v>
      </c>
      <c r="E27" s="8">
        <v>14</v>
      </c>
      <c r="F27" s="8">
        <f>+U27-SUM(C27:E27)</f>
        <v>9</v>
      </c>
      <c r="G27" s="8">
        <v>48</v>
      </c>
      <c r="H27" s="8">
        <v>23</v>
      </c>
      <c r="I27" s="8">
        <v>18</v>
      </c>
      <c r="J27" s="8">
        <f>+V27-SUM(G27:I27)</f>
        <v>32</v>
      </c>
      <c r="K27" s="8">
        <v>7</v>
      </c>
      <c r="L27" s="8">
        <v>-5</v>
      </c>
      <c r="M27" s="8"/>
      <c r="N27" s="8"/>
      <c r="O27" s="8"/>
      <c r="P27" s="8"/>
      <c r="Q27" s="8"/>
      <c r="R27" s="8"/>
      <c r="S27" s="8">
        <v>18</v>
      </c>
      <c r="T27" s="8">
        <v>160</v>
      </c>
      <c r="U27" s="8">
        <v>82</v>
      </c>
      <c r="V27" s="8">
        <v>121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3"/>
      <c r="AK27" s="3"/>
      <c r="AL27" s="3"/>
    </row>
    <row r="28" spans="2:38" x14ac:dyDescent="0.2">
      <c r="B28" s="2" t="s">
        <v>34</v>
      </c>
      <c r="C28" s="8">
        <v>-73</v>
      </c>
      <c r="D28" s="8">
        <v>27</v>
      </c>
      <c r="E28" s="8">
        <v>-63</v>
      </c>
      <c r="F28" s="8">
        <f>+U28-SUM(C28:E28)</f>
        <v>97</v>
      </c>
      <c r="G28" s="8">
        <v>11</v>
      </c>
      <c r="H28" s="8">
        <v>172</v>
      </c>
      <c r="I28" s="8">
        <v>30</v>
      </c>
      <c r="J28" s="8">
        <f>+V28-SUM(G28:I28)</f>
        <v>-63</v>
      </c>
      <c r="K28" s="8">
        <v>82</v>
      </c>
      <c r="L28" s="8">
        <v>139</v>
      </c>
      <c r="M28" s="8"/>
      <c r="N28" s="8"/>
      <c r="O28" s="8"/>
      <c r="P28" s="8"/>
      <c r="Q28" s="8"/>
      <c r="R28" s="8"/>
      <c r="S28" s="8">
        <v>72</v>
      </c>
      <c r="T28" s="8">
        <v>347</v>
      </c>
      <c r="U28" s="8">
        <v>-12</v>
      </c>
      <c r="V28" s="8">
        <v>150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3"/>
      <c r="AK28" s="3"/>
      <c r="AL28" s="3"/>
    </row>
    <row r="29" spans="2:38" x14ac:dyDescent="0.2">
      <c r="B29" s="2" t="s">
        <v>35</v>
      </c>
      <c r="C29" s="8">
        <f t="shared" ref="C29:H29" si="6">+C24-C25+C26-C27+C28</f>
        <v>-1238</v>
      </c>
      <c r="D29" s="8">
        <f t="shared" si="6"/>
        <v>-1480</v>
      </c>
      <c r="E29" s="8">
        <f t="shared" si="6"/>
        <v>-532</v>
      </c>
      <c r="F29" s="8">
        <f t="shared" si="6"/>
        <v>-613</v>
      </c>
      <c r="G29" s="8">
        <f t="shared" si="6"/>
        <v>-819</v>
      </c>
      <c r="H29" s="8">
        <f t="shared" si="6"/>
        <v>-10035</v>
      </c>
      <c r="I29" s="8">
        <f>+I24-I25+I26-I27+I28</f>
        <v>-178</v>
      </c>
      <c r="J29" s="8">
        <f t="shared" ref="J29:L29" si="7">+J24-J25+J26-J27+J28</f>
        <v>-356</v>
      </c>
      <c r="K29" s="8">
        <f t="shared" si="7"/>
        <v>-434</v>
      </c>
      <c r="L29" s="8">
        <f t="shared" si="7"/>
        <v>2454</v>
      </c>
      <c r="M29" s="8"/>
      <c r="N29" s="8"/>
      <c r="O29" s="8"/>
      <c r="P29" s="8">
        <f t="shared" ref="P29:T29" si="8">+P24-P25+P26-P27+P28</f>
        <v>0</v>
      </c>
      <c r="Q29" s="8">
        <f t="shared" si="8"/>
        <v>0</v>
      </c>
      <c r="R29" s="8">
        <f t="shared" si="8"/>
        <v>0</v>
      </c>
      <c r="S29" s="8">
        <f t="shared" si="8"/>
        <v>1433</v>
      </c>
      <c r="T29" s="8">
        <f t="shared" si="8"/>
        <v>-8960</v>
      </c>
      <c r="U29" s="8">
        <f>+U24-U25+U26-U27+U28</f>
        <v>-3863</v>
      </c>
      <c r="V29" s="8">
        <f>+V24-V25+V26-V27+V28</f>
        <v>-11388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3"/>
      <c r="AK29" s="3"/>
      <c r="AL29" s="3"/>
    </row>
    <row r="30" spans="2:38" x14ac:dyDescent="0.2">
      <c r="B30" s="2" t="s">
        <v>36</v>
      </c>
      <c r="C30" s="8">
        <v>-178</v>
      </c>
      <c r="D30" s="8">
        <v>-260</v>
      </c>
      <c r="E30" s="8">
        <v>-125</v>
      </c>
      <c r="F30" s="8">
        <f>+U30-SUM(C30:E30)</f>
        <v>-221</v>
      </c>
      <c r="G30" s="8">
        <v>136</v>
      </c>
      <c r="H30" s="8">
        <v>-7</v>
      </c>
      <c r="I30" s="8">
        <v>-319</v>
      </c>
      <c r="J30" s="8">
        <f>+V30-SUM(G30:I30)</f>
        <v>284</v>
      </c>
      <c r="K30" s="8">
        <v>15</v>
      </c>
      <c r="L30" s="8">
        <v>866</v>
      </c>
      <c r="M30" s="8"/>
      <c r="N30" s="8"/>
      <c r="O30" s="8"/>
      <c r="P30" s="8"/>
      <c r="Q30" s="8"/>
      <c r="R30" s="8"/>
      <c r="S30" s="8">
        <v>236</v>
      </c>
      <c r="T30" s="8">
        <v>-1663</v>
      </c>
      <c r="U30" s="8">
        <v>-784</v>
      </c>
      <c r="V30" s="8">
        <v>94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3"/>
      <c r="AK30" s="3"/>
      <c r="AL30" s="3"/>
    </row>
    <row r="31" spans="2:38" x14ac:dyDescent="0.2">
      <c r="B31" s="2" t="s">
        <v>37</v>
      </c>
      <c r="C31" s="8">
        <f t="shared" ref="C31:H31" si="9">+C29-C30</f>
        <v>-1060</v>
      </c>
      <c r="D31" s="8">
        <f t="shared" si="9"/>
        <v>-1220</v>
      </c>
      <c r="E31" s="8">
        <f t="shared" si="9"/>
        <v>-407</v>
      </c>
      <c r="F31" s="8">
        <f t="shared" si="9"/>
        <v>-392</v>
      </c>
      <c r="G31" s="8">
        <f t="shared" si="9"/>
        <v>-955</v>
      </c>
      <c r="H31" s="8">
        <f t="shared" si="9"/>
        <v>-10028</v>
      </c>
      <c r="I31" s="8">
        <f>+I29-I30</f>
        <v>141</v>
      </c>
      <c r="J31" s="8">
        <f t="shared" ref="J31:V31" si="10">+J29-J30</f>
        <v>-640</v>
      </c>
      <c r="K31" s="8">
        <f t="shared" si="10"/>
        <v>-449</v>
      </c>
      <c r="L31" s="8">
        <f t="shared" si="10"/>
        <v>1588</v>
      </c>
      <c r="M31" s="8"/>
      <c r="N31" s="8"/>
      <c r="O31" s="8"/>
      <c r="P31" s="8">
        <f t="shared" si="10"/>
        <v>0</v>
      </c>
      <c r="Q31" s="8">
        <f t="shared" si="10"/>
        <v>0</v>
      </c>
      <c r="R31" s="8">
        <f t="shared" si="10"/>
        <v>0</v>
      </c>
      <c r="S31" s="8">
        <f t="shared" si="10"/>
        <v>1197</v>
      </c>
      <c r="T31" s="8">
        <f t="shared" si="10"/>
        <v>-7297</v>
      </c>
      <c r="U31" s="8">
        <f t="shared" si="10"/>
        <v>-3079</v>
      </c>
      <c r="V31" s="8">
        <f t="shared" si="10"/>
        <v>-11482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3"/>
      <c r="AK31" s="3"/>
      <c r="AL31" s="3"/>
    </row>
    <row r="32" spans="2:38" x14ac:dyDescent="0.2">
      <c r="B32" s="2" t="s">
        <v>38</v>
      </c>
      <c r="C32" s="8">
        <v>9</v>
      </c>
      <c r="D32" s="8">
        <v>20</v>
      </c>
      <c r="E32" s="8">
        <v>10</v>
      </c>
      <c r="F32" s="8">
        <f>+U32-SUM(C32:E32)</f>
        <v>8</v>
      </c>
      <c r="G32" s="8">
        <v>11</v>
      </c>
      <c r="H32" s="8">
        <v>-42</v>
      </c>
      <c r="I32" s="8">
        <v>6</v>
      </c>
      <c r="J32" s="8">
        <f>+V32-SUM(G32:I32)</f>
        <v>-146</v>
      </c>
      <c r="K32" s="8">
        <f>-4+8</f>
        <v>4</v>
      </c>
      <c r="L32" s="8">
        <v>8</v>
      </c>
      <c r="M32" s="8"/>
      <c r="N32" s="8"/>
      <c r="O32" s="8"/>
      <c r="P32" s="8"/>
      <c r="Q32" s="8"/>
      <c r="R32" s="8"/>
      <c r="S32" s="8">
        <v>191</v>
      </c>
      <c r="T32" s="8">
        <v>74</v>
      </c>
      <c r="U32" s="8">
        <v>47</v>
      </c>
      <c r="V32" s="8">
        <f>-129-42</f>
        <v>-171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3"/>
      <c r="AK32" s="3"/>
      <c r="AL32" s="3"/>
    </row>
    <row r="33" spans="2:38" x14ac:dyDescent="0.2">
      <c r="B33" s="2" t="s">
        <v>39</v>
      </c>
      <c r="C33" s="8">
        <f t="shared" ref="C33:H33" si="11">+C31-C32</f>
        <v>-1069</v>
      </c>
      <c r="D33" s="8">
        <f t="shared" si="11"/>
        <v>-1240</v>
      </c>
      <c r="E33" s="8">
        <f t="shared" si="11"/>
        <v>-417</v>
      </c>
      <c r="F33" s="8">
        <f t="shared" si="11"/>
        <v>-400</v>
      </c>
      <c r="G33" s="8">
        <f t="shared" si="11"/>
        <v>-966</v>
      </c>
      <c r="H33" s="8">
        <f t="shared" si="11"/>
        <v>-9986</v>
      </c>
      <c r="I33" s="8">
        <f>+I31-I32</f>
        <v>135</v>
      </c>
      <c r="J33" s="8">
        <f t="shared" ref="J33:V33" si="12">+J31-J32</f>
        <v>-494</v>
      </c>
      <c r="K33" s="8">
        <f t="shared" si="12"/>
        <v>-453</v>
      </c>
      <c r="L33" s="8">
        <f t="shared" si="12"/>
        <v>1580</v>
      </c>
      <c r="M33" s="8"/>
      <c r="N33" s="8"/>
      <c r="O33" s="8"/>
      <c r="P33" s="8">
        <f t="shared" si="12"/>
        <v>0</v>
      </c>
      <c r="Q33" s="8">
        <f t="shared" si="12"/>
        <v>0</v>
      </c>
      <c r="R33" s="8">
        <f t="shared" si="12"/>
        <v>0</v>
      </c>
      <c r="S33" s="8">
        <f t="shared" si="12"/>
        <v>1006</v>
      </c>
      <c r="T33" s="8">
        <f t="shared" si="12"/>
        <v>-7371</v>
      </c>
      <c r="U33" s="8">
        <f t="shared" si="12"/>
        <v>-3126</v>
      </c>
      <c r="V33" s="8">
        <f t="shared" si="12"/>
        <v>-11311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3"/>
      <c r="AK33" s="3"/>
      <c r="AL33" s="3"/>
    </row>
    <row r="34" spans="2:38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3"/>
      <c r="AK34" s="3"/>
      <c r="AL34" s="3"/>
    </row>
    <row r="35" spans="2:38" x14ac:dyDescent="0.2">
      <c r="B35" s="2" t="s">
        <v>40</v>
      </c>
      <c r="C35" s="10">
        <f t="shared" ref="C35:H35" si="13">+C33/C36</f>
        <v>-0.43955592105263158</v>
      </c>
      <c r="D35" s="10">
        <f t="shared" si="13"/>
        <v>-0.50882232252769799</v>
      </c>
      <c r="E35" s="10">
        <f t="shared" si="13"/>
        <v>-0.17104183757178015</v>
      </c>
      <c r="F35" s="10">
        <f t="shared" si="13"/>
        <v>-0.16420361247947454</v>
      </c>
      <c r="G35" s="10">
        <f t="shared" si="13"/>
        <v>-0.39541547277936961</v>
      </c>
      <c r="H35" s="10">
        <f t="shared" si="13"/>
        <v>-4.0742554059567526</v>
      </c>
      <c r="I35" s="10">
        <f>+I33/I36</f>
        <v>5.5034651447207504E-2</v>
      </c>
      <c r="J35" s="10">
        <f t="shared" ref="J35:L35" si="14">+J33/J36</f>
        <v>-0.20163265306122449</v>
      </c>
      <c r="K35" s="10">
        <f t="shared" si="14"/>
        <v>-0.18399675060926077</v>
      </c>
      <c r="L35" s="10">
        <f t="shared" si="14"/>
        <v>0.63786838918046018</v>
      </c>
      <c r="M35" s="11"/>
      <c r="N35" s="11"/>
      <c r="O35" s="3"/>
      <c r="P35" s="10" t="e">
        <f t="shared" ref="P35:V35" si="15">+P33/P36</f>
        <v>#DIV/0!</v>
      </c>
      <c r="Q35" s="10" t="e">
        <f t="shared" si="15"/>
        <v>#DIV/0!</v>
      </c>
      <c r="R35" s="10" t="e">
        <f t="shared" si="15"/>
        <v>#DIV/0!</v>
      </c>
      <c r="S35" s="10">
        <f t="shared" si="15"/>
        <v>1.7108843537414966</v>
      </c>
      <c r="T35" s="10">
        <f t="shared" si="15"/>
        <v>-3.7994845360824741</v>
      </c>
      <c r="U35" s="10">
        <f t="shared" si="15"/>
        <v>-1.2832512315270936</v>
      </c>
      <c r="V35" s="10">
        <f t="shared" si="15"/>
        <v>-4.6167346938775511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2">
      <c r="B36" s="2" t="s">
        <v>41</v>
      </c>
      <c r="C36" s="3">
        <v>2432</v>
      </c>
      <c r="D36" s="3">
        <v>2437</v>
      </c>
      <c r="E36" s="3">
        <v>2438</v>
      </c>
      <c r="F36" s="3">
        <f>+U36</f>
        <v>2436</v>
      </c>
      <c r="G36" s="3">
        <v>2443</v>
      </c>
      <c r="H36" s="3">
        <v>2451</v>
      </c>
      <c r="I36" s="3">
        <v>2453</v>
      </c>
      <c r="J36" s="3">
        <v>2450</v>
      </c>
      <c r="K36" s="3">
        <v>2462</v>
      </c>
      <c r="L36" s="3">
        <v>2477</v>
      </c>
      <c r="M36" s="3"/>
      <c r="N36" s="3"/>
      <c r="O36" s="3"/>
      <c r="P36" s="3"/>
      <c r="Q36" s="3"/>
      <c r="R36" s="3"/>
      <c r="S36" s="3">
        <v>588</v>
      </c>
      <c r="T36" s="3">
        <v>1940</v>
      </c>
      <c r="U36" s="3">
        <v>2436</v>
      </c>
      <c r="V36" s="3">
        <v>2450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2">
      <c r="B38" s="1" t="s">
        <v>42</v>
      </c>
      <c r="C38" s="12"/>
      <c r="D38" s="12"/>
      <c r="E38" s="12"/>
      <c r="F38" s="12"/>
      <c r="G38" s="13">
        <f>+G17/C17-1</f>
        <v>-6.9345794392523419E-2</v>
      </c>
      <c r="H38" s="13">
        <f t="shared" ref="H38:L38" si="16">+H17/D17-1</f>
        <v>-6.2270708631009808E-2</v>
      </c>
      <c r="I38" s="13">
        <f t="shared" si="16"/>
        <v>-3.5674917326385391E-2</v>
      </c>
      <c r="J38" s="13">
        <f t="shared" si="16"/>
        <v>-2.4990276157137337E-2</v>
      </c>
      <c r="K38" s="13">
        <f t="shared" si="16"/>
        <v>-9.8312914239807148E-2</v>
      </c>
      <c r="L38" s="13">
        <f t="shared" si="16"/>
        <v>1.0192525481313774E-2</v>
      </c>
      <c r="M38" s="13"/>
      <c r="N38" s="13"/>
      <c r="O38" s="12"/>
      <c r="P38" s="12"/>
      <c r="Q38" s="13" t="e">
        <f t="shared" ref="Q38:T38" si="17">+Q17/P17-1</f>
        <v>#DIV/0!</v>
      </c>
      <c r="R38" s="13" t="e">
        <f t="shared" si="17"/>
        <v>#DIV/0!</v>
      </c>
      <c r="S38" s="13" t="e">
        <f t="shared" si="17"/>
        <v>#DIV/0!</v>
      </c>
      <c r="T38" s="13">
        <f t="shared" si="17"/>
        <v>1.7739315888770406</v>
      </c>
      <c r="U38" s="13">
        <f>+U17/T17-1</f>
        <v>0.22190022769612927</v>
      </c>
      <c r="V38" s="13">
        <f>+V17/U17-1</f>
        <v>-4.8401539168945518E-2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2">
      <c r="B39" s="2" t="s">
        <v>43</v>
      </c>
      <c r="C39" s="14">
        <f t="shared" ref="C39:H39" si="18">+C19/C17</f>
        <v>0.37523364485981309</v>
      </c>
      <c r="D39" s="14">
        <f t="shared" si="18"/>
        <v>0.3593357791079359</v>
      </c>
      <c r="E39" s="14">
        <f t="shared" si="18"/>
        <v>0.4679827638039884</v>
      </c>
      <c r="F39" s="14">
        <f t="shared" si="18"/>
        <v>0.42668222481524698</v>
      </c>
      <c r="G39" s="14">
        <f t="shared" si="18"/>
        <v>0.391644908616188</v>
      </c>
      <c r="H39" s="14">
        <f t="shared" si="18"/>
        <v>0.36126840317100795</v>
      </c>
      <c r="I39" s="14">
        <f>+I19/I17</f>
        <v>0.46160241089057469</v>
      </c>
      <c r="J39" s="14">
        <f t="shared" ref="J39:K39" si="19">+J19/J17</f>
        <v>0.44878827166650043</v>
      </c>
      <c r="K39" s="14">
        <f t="shared" si="19"/>
        <v>0.42855551843189665</v>
      </c>
      <c r="L39" s="14">
        <f t="shared" ref="L39" si="20">+L19/L17</f>
        <v>0.39186710150835713</v>
      </c>
      <c r="M39" s="14"/>
      <c r="N39" s="14"/>
      <c r="O39" s="3"/>
      <c r="P39" s="14" t="e">
        <f t="shared" ref="P39:V39" si="21">+P19/P17</f>
        <v>#DIV/0!</v>
      </c>
      <c r="Q39" s="14" t="e">
        <f t="shared" si="21"/>
        <v>#DIV/0!</v>
      </c>
      <c r="R39" s="14" t="e">
        <f t="shared" si="21"/>
        <v>#DIV/0!</v>
      </c>
      <c r="S39" s="14">
        <f t="shared" si="21"/>
        <v>0.62103190878516934</v>
      </c>
      <c r="T39" s="14">
        <f t="shared" si="21"/>
        <v>0.39551113345358846</v>
      </c>
      <c r="U39" s="14">
        <f t="shared" si="21"/>
        <v>0.40645192517122042</v>
      </c>
      <c r="V39" s="14">
        <f t="shared" si="21"/>
        <v>0.41583377838813868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2">
      <c r="B40" s="2" t="s">
        <v>44</v>
      </c>
      <c r="C40" s="14">
        <f t="shared" ref="C40:H40" si="22">+C24/C17</f>
        <v>-5.205607476635514E-2</v>
      </c>
      <c r="D40" s="14">
        <f t="shared" si="22"/>
        <v>-8.7468623286348718E-2</v>
      </c>
      <c r="E40" s="14">
        <f t="shared" si="22"/>
        <v>9.7204128670207429E-3</v>
      </c>
      <c r="F40" s="14">
        <f t="shared" si="22"/>
        <v>-1.7697394010112798E-2</v>
      </c>
      <c r="G40" s="14">
        <f t="shared" si="22"/>
        <v>-2.6812612974492871E-2</v>
      </c>
      <c r="H40" s="14">
        <f t="shared" si="22"/>
        <v>-1.0509626274065684</v>
      </c>
      <c r="I40" s="14">
        <f>+I24/I17</f>
        <v>2.9200872908656344E-2</v>
      </c>
      <c r="J40" s="14">
        <f t="shared" ref="J40:K40" si="23">+J24/J17</f>
        <v>1.6156377779994017E-2</v>
      </c>
      <c r="K40" s="14">
        <f t="shared" si="23"/>
        <v>-4.1207261387682373E-3</v>
      </c>
      <c r="L40" s="14">
        <f t="shared" ref="L40" si="24">+L24/L17</f>
        <v>-1.8854463921728494E-2</v>
      </c>
      <c r="M40" s="14"/>
      <c r="N40" s="14"/>
      <c r="O40" s="3"/>
      <c r="P40" s="14" t="e">
        <f t="shared" ref="P40:V40" si="25">+P24/P17</f>
        <v>#DIV/0!</v>
      </c>
      <c r="Q40" s="14" t="e">
        <f t="shared" si="25"/>
        <v>#DIV/0!</v>
      </c>
      <c r="R40" s="14" t="e">
        <f t="shared" si="25"/>
        <v>#DIV/0!</v>
      </c>
      <c r="S40" s="14">
        <f t="shared" si="25"/>
        <v>0.16503978344680503</v>
      </c>
      <c r="T40" s="14">
        <f t="shared" si="25"/>
        <v>-0.21793772363012687</v>
      </c>
      <c r="U40" s="14">
        <f t="shared" si="25"/>
        <v>-3.7462791316763874E-2</v>
      </c>
      <c r="V40" s="14">
        <f t="shared" si="25"/>
        <v>-0.25513084611276415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2">
      <c r="B41" s="2" t="s">
        <v>45</v>
      </c>
      <c r="C41" s="14">
        <f t="shared" ref="C41:H41" si="26">+C30/C29</f>
        <v>0.14378029079159935</v>
      </c>
      <c r="D41" s="14">
        <f t="shared" si="26"/>
        <v>0.17567567567567569</v>
      </c>
      <c r="E41" s="14">
        <f t="shared" si="26"/>
        <v>0.23496240601503759</v>
      </c>
      <c r="F41" s="14">
        <f t="shared" si="26"/>
        <v>0.36052202283849921</v>
      </c>
      <c r="G41" s="14">
        <f t="shared" si="26"/>
        <v>-0.16605616605616605</v>
      </c>
      <c r="H41" s="14">
        <f t="shared" si="26"/>
        <v>6.9755854509217737E-4</v>
      </c>
      <c r="I41" s="14">
        <f>+I30/I29</f>
        <v>1.7921348314606742</v>
      </c>
      <c r="J41" s="14">
        <f t="shared" ref="J41:K41" si="27">+J30/J29</f>
        <v>-0.797752808988764</v>
      </c>
      <c r="K41" s="14">
        <f t="shared" si="27"/>
        <v>-3.4562211981566823E-2</v>
      </c>
      <c r="L41" s="14">
        <f t="shared" ref="L41" si="28">+L30/L29</f>
        <v>0.35289323553382235</v>
      </c>
      <c r="M41" s="14"/>
      <c r="N41" s="14"/>
      <c r="O41" s="3"/>
      <c r="P41" s="14" t="e">
        <f t="shared" ref="P41:V41" si="29">+P30/P29</f>
        <v>#DIV/0!</v>
      </c>
      <c r="Q41" s="14" t="e">
        <f t="shared" si="29"/>
        <v>#DIV/0!</v>
      </c>
      <c r="R41" s="14" t="e">
        <f t="shared" si="29"/>
        <v>#DIV/0!</v>
      </c>
      <c r="S41" s="14">
        <f t="shared" si="29"/>
        <v>0.16468946266573622</v>
      </c>
      <c r="T41" s="14">
        <f t="shared" si="29"/>
        <v>0.18560267857142856</v>
      </c>
      <c r="U41" s="14">
        <f t="shared" si="29"/>
        <v>0.2029510742945897</v>
      </c>
      <c r="V41" s="14">
        <f t="shared" si="29"/>
        <v>-8.2543027748507199E-3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2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3"/>
      <c r="P42" s="14"/>
      <c r="Q42" s="14"/>
      <c r="R42" s="14"/>
      <c r="S42" s="14"/>
      <c r="T42" s="14"/>
      <c r="U42" s="14"/>
      <c r="V42" s="14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2">
      <c r="B43" s="5" t="s">
        <v>78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2">
      <c r="B44" s="2" t="s">
        <v>79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3731</v>
      </c>
      <c r="U44" s="3">
        <v>3780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2">
      <c r="B45" s="2" t="s">
        <v>80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6380</v>
      </c>
      <c r="U45" s="3">
        <v>6047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2">
      <c r="B46" s="2" t="s">
        <v>81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3888</v>
      </c>
      <c r="U46" s="3">
        <v>4391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2">
      <c r="B47" s="2" t="s">
        <v>82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f t="shared" ref="P47:T47" si="30">SUM(P44:P46)</f>
        <v>0</v>
      </c>
      <c r="Q47" s="3">
        <f t="shared" si="30"/>
        <v>0</v>
      </c>
      <c r="R47" s="3">
        <f t="shared" si="30"/>
        <v>0</v>
      </c>
      <c r="S47" s="3">
        <f t="shared" si="30"/>
        <v>0</v>
      </c>
      <c r="T47" s="3">
        <f t="shared" si="30"/>
        <v>13999</v>
      </c>
      <c r="U47" s="3">
        <f>SUM(U44:U46)</f>
        <v>14218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2">
      <c r="B48" s="2" t="s">
        <v>83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26652</v>
      </c>
      <c r="U48" s="3">
        <v>21229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2">
      <c r="B49" s="2" t="s">
        <v>84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>
        <v>5301</v>
      </c>
      <c r="U49" s="3">
        <v>5957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2">
      <c r="B50" s="2" t="s">
        <v>85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34438</v>
      </c>
      <c r="U50" s="3">
        <v>34969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2">
      <c r="B51" s="2" t="s">
        <v>86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44982</v>
      </c>
      <c r="U51" s="3">
        <v>38285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2">
      <c r="B52" s="2" t="s">
        <v>87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8629</v>
      </c>
      <c r="U52" s="3">
        <v>8099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2">
      <c r="B53" s="2" t="s">
        <v>88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f t="shared" ref="P53:T53" si="31">SUM(P48:P52)</f>
        <v>0</v>
      </c>
      <c r="Q53" s="3">
        <f t="shared" si="31"/>
        <v>0</v>
      </c>
      <c r="R53" s="3">
        <f t="shared" si="31"/>
        <v>0</v>
      </c>
      <c r="S53" s="3">
        <f t="shared" si="31"/>
        <v>0</v>
      </c>
      <c r="T53" s="3">
        <f t="shared" si="31"/>
        <v>120002</v>
      </c>
      <c r="U53" s="3">
        <f>SUM(U48:U52)</f>
        <v>108539</v>
      </c>
      <c r="V53" s="3">
        <f t="shared" ref="V53" si="32">SUM(V48:V52)</f>
        <v>0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2">
      <c r="B54" s="2" t="s">
        <v>89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>
        <f t="shared" ref="P54:T54" si="33">+P47+P53</f>
        <v>0</v>
      </c>
      <c r="Q54" s="3">
        <f t="shared" si="33"/>
        <v>0</v>
      </c>
      <c r="R54" s="3">
        <f t="shared" si="33"/>
        <v>0</v>
      </c>
      <c r="S54" s="3">
        <f t="shared" si="33"/>
        <v>0</v>
      </c>
      <c r="T54" s="3">
        <f t="shared" si="33"/>
        <v>134001</v>
      </c>
      <c r="U54" s="3">
        <f>+U47+U53</f>
        <v>122757</v>
      </c>
      <c r="V54" s="3">
        <f t="shared" ref="V54" si="34">+V47+V53</f>
        <v>0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2">
      <c r="B56" s="2" t="s">
        <v>90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>
        <v>1454</v>
      </c>
      <c r="U56" s="3">
        <v>1260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2">
      <c r="B57" s="2" t="s">
        <v>91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>
        <v>11504</v>
      </c>
      <c r="U57" s="3">
        <v>10368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2">
      <c r="B58" s="2" t="s">
        <v>92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1694</v>
      </c>
      <c r="U58" s="3">
        <v>1924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2">
      <c r="B59" s="2" t="s">
        <v>93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>
        <v>365</v>
      </c>
      <c r="U59" s="3">
        <v>1780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2">
      <c r="B60" s="2" t="s">
        <v>94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f t="shared" ref="P60:T60" si="35">SUM(P56:P59)</f>
        <v>0</v>
      </c>
      <c r="Q60" s="3">
        <f t="shared" si="35"/>
        <v>0</v>
      </c>
      <c r="R60" s="3">
        <f t="shared" si="35"/>
        <v>0</v>
      </c>
      <c r="S60" s="3">
        <f t="shared" si="35"/>
        <v>0</v>
      </c>
      <c r="T60" s="3">
        <f t="shared" si="35"/>
        <v>15017</v>
      </c>
      <c r="U60" s="3">
        <f>SUM(U56:U59)</f>
        <v>15332</v>
      </c>
      <c r="V60" s="3">
        <f t="shared" ref="V60" si="36">SUM(V56:V59)</f>
        <v>0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2">
      <c r="B61" s="2" t="s">
        <v>95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>
        <v>48634</v>
      </c>
      <c r="U61" s="3">
        <v>41889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2">
      <c r="B62" s="2" t="s">
        <v>91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>
        <v>11014</v>
      </c>
      <c r="U62" s="3">
        <v>8736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2">
      <c r="B63" s="2" t="s">
        <v>92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10669</v>
      </c>
      <c r="U63" s="3">
        <v>10328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2:38" x14ac:dyDescent="0.2">
      <c r="B64" s="2" t="s">
        <v>96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>
        <f t="shared" ref="P64:T64" si="37">SUM(P61:P63)</f>
        <v>0</v>
      </c>
      <c r="Q64" s="3">
        <f t="shared" si="37"/>
        <v>0</v>
      </c>
      <c r="R64" s="3">
        <f t="shared" si="37"/>
        <v>0</v>
      </c>
      <c r="S64" s="3">
        <f t="shared" si="37"/>
        <v>0</v>
      </c>
      <c r="T64" s="3">
        <f t="shared" si="37"/>
        <v>70317</v>
      </c>
      <c r="U64" s="3">
        <f>SUM(U61:U63)</f>
        <v>60953</v>
      </c>
      <c r="V64" s="3">
        <f t="shared" ref="V64" si="38">SUM(V61:V63)</f>
        <v>0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2:38" x14ac:dyDescent="0.2">
      <c r="B65" s="2" t="s">
        <v>97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f t="shared" ref="P65:T65" si="39">+P60+P64</f>
        <v>0</v>
      </c>
      <c r="Q65" s="3">
        <f t="shared" si="39"/>
        <v>0</v>
      </c>
      <c r="R65" s="3">
        <f t="shared" si="39"/>
        <v>0</v>
      </c>
      <c r="S65" s="3">
        <f t="shared" si="39"/>
        <v>0</v>
      </c>
      <c r="T65" s="3">
        <f t="shared" si="39"/>
        <v>85334</v>
      </c>
      <c r="U65" s="3">
        <f>+U60+U64</f>
        <v>76285</v>
      </c>
      <c r="V65" s="3">
        <f t="shared" ref="V65" si="40">+V60+V64</f>
        <v>0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2:3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2:38" x14ac:dyDescent="0.2">
      <c r="B67" s="2" t="s">
        <v>98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>
        <v>2798</v>
      </c>
      <c r="T67" s="3">
        <v>4304</v>
      </c>
      <c r="U67" s="3">
        <v>7477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2:38" x14ac:dyDescent="0.2">
      <c r="B68" s="2" t="s">
        <v>101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>
        <v>373</v>
      </c>
      <c r="T68" s="3">
        <v>987</v>
      </c>
      <c r="U68" s="3">
        <v>1316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2:38" x14ac:dyDescent="0.2">
      <c r="B69" s="2" t="s">
        <v>102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f t="shared" ref="Q69:T69" si="41">+Q67-Q68</f>
        <v>0</v>
      </c>
      <c r="R69" s="3">
        <f t="shared" si="41"/>
        <v>0</v>
      </c>
      <c r="S69" s="3">
        <f t="shared" si="41"/>
        <v>2425</v>
      </c>
      <c r="T69" s="3">
        <f t="shared" si="41"/>
        <v>3317</v>
      </c>
      <c r="U69" s="3">
        <f>+U67-U68</f>
        <v>6161</v>
      </c>
      <c r="V69" s="3">
        <f t="shared" ref="V69" si="42">+V67-V68</f>
        <v>0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2:38" x14ac:dyDescent="0.2">
      <c r="B70" s="2" t="s">
        <v>99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>
        <v>-56</v>
      </c>
      <c r="T70" s="3">
        <v>3524</v>
      </c>
      <c r="U70" s="3">
        <v>-1259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2:38" x14ac:dyDescent="0.2">
      <c r="B71" s="2" t="s">
        <v>100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-853</v>
      </c>
      <c r="T71" s="3">
        <v>-7742</v>
      </c>
      <c r="U71" s="3">
        <v>-5837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2:3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2:3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2:3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2:3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2:3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2:3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2:3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2:3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2:3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3:3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3:3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3:3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3:3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3:3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3:3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3:3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3:3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3:3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3:3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3:3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3:3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3:3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3:3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3:3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3:3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3:3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3:3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3:3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3:3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3:3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3:3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3:3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3:3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3:3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3:3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3:3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3:3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3:3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3:3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3:3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3:3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3:3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3:3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3:3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3:3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3:3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3:3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3:3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3:3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3:3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3:3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3:3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3:3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3:3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3:3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3:3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3:3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3:3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3:3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3:3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3:3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3:3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3:3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3:3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3:3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3:3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3:3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3:3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3:3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3:3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3:3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3:3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3:3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3:3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3:3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3:3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3:3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3:3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3:3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3:3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3:3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3:3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3:3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3:3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3:3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3:3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3:3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3:3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3:3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3:3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3:3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3:3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3:3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3:3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3:3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3:3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3:3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3:3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3:3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3:3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3:3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3:3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3:3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3:3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3:3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3:3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3:3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3:3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3:3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3:3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3:3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3:3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3:3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3:3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3:3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3:3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3:3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3:3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3:3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3:3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3:3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3:3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3:3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3:3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3:3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3:3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3:3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3:3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3:3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3:3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3:3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3:3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3:3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3:3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3:3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3:3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3:3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3:3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3:3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3:3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3:3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3:3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3:3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3:3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3:3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3:3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3:3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3:3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3:3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3:3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3:3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3:3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3:3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3:3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3:3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3:3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3:3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3:3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3:3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3:3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3:3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3:3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3:3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3:3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3:3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3:3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3:3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3:3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3:3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3:3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3:3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3:3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3:3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3:3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3:3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3:3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3:3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3:3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3:3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3:3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3:3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3:3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3:3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3:3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3:3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3:3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3:3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3:3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3:3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3:3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3:3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3:3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3:3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3:3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3:3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3:3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3:3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3:3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3:3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3:3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3:3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3:3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3:3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3:3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3:3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3:3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3:3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3:3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3:3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3:3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3:3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3:3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3:3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3:3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3:3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3:3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3:3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3:3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3:3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3:3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3:3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3:3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3:3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3:3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3:3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3:3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3:3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3:3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3:3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3:3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3:3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3:3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3:3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3:3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3:3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3:3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3:3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3:3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3:3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3:3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3:3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3:3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3:3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3:3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3:3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3:3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3:3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3:3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3:3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3:3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3:3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3:3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3:3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3:3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3:3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3:3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3:3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3:3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3:3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3:3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3:3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3:3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3:3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3:3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3:3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3:3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3:3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3:3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3:3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3:3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3:3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3:3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3:3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3:3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3:3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3:3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3:3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3:3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3:3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3:3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3:3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3:3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3:3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3:3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3:3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3:3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3:3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3:3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3:3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3:3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3:3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3:3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3:3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3:3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3:3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3:3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3:3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3:3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3:3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3:3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3:3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3:3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3:3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3:3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3:3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3:3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3:3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3:3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3:3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3:3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3:3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3:3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3:3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3:3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3:3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3:3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3:3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3:3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3:3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3:3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3:3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3:3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3:3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3:38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3:38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3:38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3:38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3:38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3:38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3:38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3:38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3:38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3:38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3:38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3:38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3:38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3:38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3:38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3:38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3:38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3:38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3:38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3:38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3:38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3:38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3:38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3:38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3:38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3:38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3:38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3:38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3:38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3:38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3:38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3:38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3:38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3:38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3:38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3:38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3:38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3:38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3:38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3:38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3:38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3:38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3:38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3:38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3:38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3:38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3:38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3:38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3:38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3:38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3:38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3:38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3:38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3:38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3:38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3:38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3:38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3:38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3:38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3:38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3:38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3:38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3:38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3:38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3:38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3:38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3:38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3:38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3:38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3:38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3:38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3:38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3:38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3:38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3:38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3:38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3:38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3:38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3:38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3:38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3:38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3:38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3:38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3:38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3:38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3:38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3:38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3:38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3:38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3:38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3:38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3:38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3:38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3:38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3:38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3:38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3:38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3:38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3:38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3:38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3:38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3:38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3:38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3:38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3:38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3:38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3:38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3:38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3:38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3:38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3:38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3:38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3:38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3:38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3:38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3:38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3:38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3:38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3:38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3:38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3:38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3:38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3:38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3:38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3:38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3:38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3:38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3:38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3:38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3:38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3:38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3:38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3:38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3:38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3:38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3:38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3:38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3:38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3:38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3:38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3:38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3:38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3:38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3:38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3:38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3:38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</sheetData>
  <hyperlinks>
    <hyperlink ref="A1" location="Main!A1" display="Main!A1" xr:uid="{100F00C2-C23C-472A-B346-1EDDF1675B45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2025-01-03T09:40:26Z</dcterms:created>
  <dcterms:modified xsi:type="dcterms:W3CDTF">2025-09-02T17:45:23Z</dcterms:modified>
</cp:coreProperties>
</file>