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E532B5F-2D8D-4489-8DD6-7527415A9BA9}" xr6:coauthVersionLast="47" xr6:coauthVersionMax="47" xr10:uidLastSave="{00000000-0000-0000-0000-000000000000}"/>
  <bookViews>
    <workbookView xWindow="225" yWindow="780" windowWidth="38175" windowHeight="15240" xr2:uid="{86C4971A-A7D1-48DA-A0F7-A80DD1620C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E15" i="2" s="1"/>
  <c r="E18" i="2" s="1"/>
  <c r="E21" i="2" s="1"/>
  <c r="E23" i="2" s="1"/>
  <c r="E25" i="2" s="1"/>
  <c r="E27" i="2" s="1"/>
  <c r="F11" i="2"/>
  <c r="J11" i="2"/>
  <c r="I11" i="2"/>
  <c r="H11" i="2"/>
  <c r="E10" i="2"/>
  <c r="I34" i="2" s="1"/>
  <c r="E9" i="2"/>
  <c r="E8" i="2"/>
  <c r="E7" i="2"/>
  <c r="E6" i="2"/>
  <c r="E11" i="2"/>
  <c r="D11" i="2"/>
  <c r="D10" i="2"/>
  <c r="H34" i="2" s="1"/>
  <c r="D9" i="2"/>
  <c r="D8" i="2"/>
  <c r="H32" i="2" s="1"/>
  <c r="D7" i="2"/>
  <c r="H31" i="2" s="1"/>
  <c r="D6" i="2"/>
  <c r="C28" i="2"/>
  <c r="G28" i="2"/>
  <c r="G25" i="2"/>
  <c r="J35" i="2"/>
  <c r="J34" i="2"/>
  <c r="J33" i="2"/>
  <c r="J32" i="2"/>
  <c r="J31" i="2"/>
  <c r="J30" i="2"/>
  <c r="H35" i="2"/>
  <c r="G35" i="2"/>
  <c r="G34" i="2"/>
  <c r="H33" i="2"/>
  <c r="G33" i="2"/>
  <c r="G32" i="2"/>
  <c r="G31" i="2"/>
  <c r="H30" i="2"/>
  <c r="G30" i="2"/>
  <c r="I33" i="2"/>
  <c r="I32" i="2"/>
  <c r="I31" i="2"/>
  <c r="I30" i="2"/>
  <c r="I35" i="2"/>
  <c r="N13" i="2"/>
  <c r="N36" i="2" s="1"/>
  <c r="O13" i="2"/>
  <c r="O15" i="2" s="1"/>
  <c r="O36" i="2"/>
  <c r="M36" i="2"/>
  <c r="L36" i="2"/>
  <c r="P35" i="2"/>
  <c r="O35" i="2"/>
  <c r="N35" i="2"/>
  <c r="Q35" i="2"/>
  <c r="I6" i="1"/>
  <c r="I5" i="1"/>
  <c r="P13" i="2"/>
  <c r="P36" i="2" s="1"/>
  <c r="Q13" i="2"/>
  <c r="Q36" i="2" s="1"/>
  <c r="I4" i="1"/>
  <c r="J13" i="2"/>
  <c r="J15" i="2" s="1"/>
  <c r="J18" i="2" s="1"/>
  <c r="J21" i="2" s="1"/>
  <c r="J23" i="2" s="1"/>
  <c r="J25" i="2" s="1"/>
  <c r="J27" i="2" s="1"/>
  <c r="H13" i="2"/>
  <c r="H15" i="2" s="1"/>
  <c r="H18" i="2" s="1"/>
  <c r="H21" i="2" s="1"/>
  <c r="H23" i="2" s="1"/>
  <c r="H25" i="2" s="1"/>
  <c r="H27" i="2" s="1"/>
  <c r="G13" i="2"/>
  <c r="G15" i="2" s="1"/>
  <c r="G18" i="2" s="1"/>
  <c r="G21" i="2" s="1"/>
  <c r="G23" i="2" s="1"/>
  <c r="F13" i="2"/>
  <c r="F15" i="2" s="1"/>
  <c r="F18" i="2" s="1"/>
  <c r="F21" i="2" s="1"/>
  <c r="F23" i="2" s="1"/>
  <c r="F25" i="2" s="1"/>
  <c r="F27" i="2" s="1"/>
  <c r="D13" i="2"/>
  <c r="D15" i="2" s="1"/>
  <c r="D18" i="2" s="1"/>
  <c r="D21" i="2" s="1"/>
  <c r="D23" i="2" s="1"/>
  <c r="D25" i="2" s="1"/>
  <c r="D27" i="2" s="1"/>
  <c r="C13" i="2"/>
  <c r="C15" i="2" s="1"/>
  <c r="C18" i="2" s="1"/>
  <c r="C21" i="2" s="1"/>
  <c r="C23" i="2" s="1"/>
  <c r="C25" i="2" s="1"/>
  <c r="C27" i="2" s="1"/>
  <c r="I13" i="2"/>
  <c r="I15" i="2" s="1"/>
  <c r="I18" i="2" s="1"/>
  <c r="I21" i="2" s="1"/>
  <c r="I23" i="2" s="1"/>
  <c r="I25" i="2" s="1"/>
  <c r="I27" i="2" s="1"/>
  <c r="G27" i="2" l="1"/>
  <c r="Q15" i="2"/>
  <c r="Q18" i="2" s="1"/>
  <c r="Q21" i="2" s="1"/>
  <c r="Q23" i="2" s="1"/>
  <c r="Q25" i="2" s="1"/>
  <c r="P15" i="2"/>
  <c r="P18" i="2" s="1"/>
  <c r="P21" i="2" s="1"/>
  <c r="P23" i="2" s="1"/>
  <c r="P25" i="2" s="1"/>
  <c r="N15" i="2"/>
  <c r="I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H28" authorId="0" shapeId="0" xr:uid="{2433AD1F-7026-4777-9395-9F162F3DAAE9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Stock Split 4 for 1 June 27th 2024</t>
        </r>
      </text>
    </comment>
  </commentList>
</comments>
</file>

<file path=xl/sharedStrings.xml><?xml version="1.0" encoding="utf-8"?>
<sst xmlns="http://schemas.openxmlformats.org/spreadsheetml/2006/main" count="64" uniqueCount="53">
  <si>
    <t>Asics Group</t>
  </si>
  <si>
    <t>Price</t>
  </si>
  <si>
    <t>Shares</t>
  </si>
  <si>
    <t>MC</t>
  </si>
  <si>
    <t>Cash</t>
  </si>
  <si>
    <t>Debt</t>
  </si>
  <si>
    <t>EV</t>
  </si>
  <si>
    <t>7936.T</t>
  </si>
  <si>
    <t>IR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</si>
  <si>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</si>
  <si>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</si>
  <si>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</si>
  <si>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</si>
  <si>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</si>
  <si>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</si>
  <si>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</si>
  <si>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</si>
  <si>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</si>
  <si>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</si>
  <si>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COGS</t>
  </si>
  <si>
    <t>Gross Profit</t>
  </si>
  <si>
    <t>OneASICS membership</t>
  </si>
  <si>
    <t>E-commerce sales</t>
  </si>
  <si>
    <t>numbers in mio YEN</t>
  </si>
  <si>
    <t>SGA</t>
  </si>
  <si>
    <t>Operating Income</t>
  </si>
  <si>
    <t>Non-operating Income</t>
  </si>
  <si>
    <t>Non-operating expense</t>
  </si>
  <si>
    <t>Extraordinary Income</t>
  </si>
  <si>
    <t>Extraordinary Losses</t>
  </si>
  <si>
    <t>Ordinary Profit</t>
  </si>
  <si>
    <t>Pretax Income</t>
  </si>
  <si>
    <t>Tax Expense</t>
  </si>
  <si>
    <t>Net Income</t>
  </si>
  <si>
    <t>Minority Interest Share</t>
  </si>
  <si>
    <t>Net Income to Company</t>
  </si>
  <si>
    <t>EPS</t>
  </si>
  <si>
    <t>Performance Running</t>
  </si>
  <si>
    <t>Core Performance Sport</t>
  </si>
  <si>
    <t>Appereal &amp; Equipment</t>
  </si>
  <si>
    <t>Sportstyle</t>
  </si>
  <si>
    <t>Onitsuka Tiger</t>
  </si>
  <si>
    <t>FY19</t>
  </si>
  <si>
    <t>FY20</t>
  </si>
  <si>
    <t>FY21</t>
  </si>
  <si>
    <t>FY22</t>
  </si>
  <si>
    <t>FY23</t>
  </si>
  <si>
    <t>FY24</t>
  </si>
  <si>
    <t>Revenue YoY</t>
  </si>
  <si>
    <t>Brands:</t>
  </si>
  <si>
    <t>Asics</t>
  </si>
  <si>
    <t xml:space="preserve">Asics Tiger </t>
  </si>
  <si>
    <t>Haglöfs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</si>
</sst>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3" fontId="1" fillId="0" borderId="0" xfId="0" applyNumberFormat="1" applyFont="1"/>
    <xf numFmtId="9" fontId="0" fillId="0" borderId="0" xfId="2" applyFont="1"/>
    <xf numFmtId="4" fontId="0" fillId="0" borderId="0" xfId="0" applyNumberForma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rp.asics.com/en/investor_relation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BCA5A-AD74-4A89-82B4-2A5ED42596B0}">
  <dimension ref="A1:J11"/>
  <sheetViews>
    <sheetView tabSelected="1" topLeftCell="A2" zoomScale="200" zoomScaleNormal="200" workbookViewId="0">
      <selection activeCell="B12" sqref="B12"/>
    </sheetView>
  </sheetViews>
  <sheetFormatPr defaultRowHeight="15" x14ac:dyDescent="0.25"/>
  <cols>
    <col min="1" max="1" width="4.5703125" customWidth="1"/>
    <col min="9" max="9" width="9.5703125" bestFit="1" customWidth="1"/>
  </cols>
  <sheetData>
    <row r="1" spans="1:10" x14ac:dyDescent="0.25">
      <c r="A1" s="1" t="s">
        <v>0</v>
      </c>
    </row>
    <row r="2" spans="1:10" x14ac:dyDescent="0.25">
      <c r="A2" t="s">
        <v>23</v>
      </c>
      <c r="H2" t="s">
        <v>1</v>
      </c>
      <c r="I2" s="3">
        <v>3518</v>
      </c>
    </row>
    <row r="3" spans="1:10" x14ac:dyDescent="0.25">
      <c r="H3" t="s">
        <v>2</v>
      </c>
      <c r="I3" s="3">
        <v>722.61820899999998</v>
      </c>
      <c r="J3" s="5" t="s">
        <v>17</v>
      </c>
    </row>
    <row r="4" spans="1:10" x14ac:dyDescent="0.25">
      <c r="B4" t="s">
        <v>7</v>
      </c>
      <c r="H4" t="s">
        <v>3</v>
      </c>
      <c r="I4" s="3">
        <f>+I2*I3</f>
        <v>2542170.8592619998</v>
      </c>
    </row>
    <row r="5" spans="1:10" x14ac:dyDescent="0.25">
      <c r="B5" s="4" t="s">
        <v>8</v>
      </c>
      <c r="H5" t="s">
        <v>4</v>
      </c>
      <c r="I5" s="3">
        <f>127021+74705</f>
        <v>201726</v>
      </c>
      <c r="J5" s="5" t="s">
        <v>17</v>
      </c>
    </row>
    <row r="6" spans="1:10" x14ac:dyDescent="0.25">
      <c r="H6" t="s">
        <v>5</v>
      </c>
      <c r="I6" s="3">
        <f>2500+25000+35000</f>
        <v>62500</v>
      </c>
      <c r="J6" s="5" t="s">
        <v>17</v>
      </c>
    </row>
    <row r="7" spans="1:10" x14ac:dyDescent="0.25">
      <c r="B7" t="s">
        <v>49</v>
      </c>
      <c r="H7" t="s">
        <v>6</v>
      </c>
      <c r="I7" s="3">
        <f>+I4-I5+I6</f>
        <v>2402944.8592619998</v>
      </c>
    </row>
    <row r="8" spans="1:10" x14ac:dyDescent="0.25">
      <c r="B8" t="s">
        <v>50</v>
      </c>
    </row>
    <row r="9" spans="1:10" x14ac:dyDescent="0.25">
      <c r="B9" t="s">
        <v>41</v>
      </c>
    </row>
    <row r="10" spans="1:10" x14ac:dyDescent="0.25">
      <c r="B10" t="s">
        <v>51</v>
      </c>
    </row>
    <row r="11" spans="1:10" x14ac:dyDescent="0.25">
      <c r="B11" t="s">
        <v>52</v>
      </c>
    </row>
  </sheetData>
  <hyperlinks>
    <hyperlink ref="B5" r:id="rId1" xr:uid="{0CDF24B8-6EA2-4916-9557-164E0E9110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81B03-897F-4FBF-8E19-27D8F6677ACE}">
  <dimension ref="A1:BJ318"/>
  <sheetViews>
    <sheetView zoomScale="200" zoomScaleNormal="200" workbookViewId="0">
      <pane xSplit="2" ySplit="2" topLeftCell="E6" activePane="bottomRight" state="frozen"/>
      <selection pane="topRight" activeCell="C1" sqref="C1"/>
      <selection pane="bottomLeft" activeCell="A3" sqref="A3"/>
      <selection pane="bottomRight" activeCell="B10" sqref="B10"/>
    </sheetView>
  </sheetViews>
  <sheetFormatPr defaultRowHeight="15" x14ac:dyDescent="0.25"/>
  <cols>
    <col min="1" max="1" width="5.42578125" bestFit="1" customWidth="1"/>
    <col min="2" max="2" width="24.85546875" customWidth="1"/>
  </cols>
  <sheetData>
    <row r="1" spans="1:62" x14ac:dyDescent="0.25">
      <c r="A1" s="4" t="s">
        <v>9</v>
      </c>
    </row>
    <row r="2" spans="1:62" x14ac:dyDescent="0.25"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L2" s="5" t="s">
        <v>42</v>
      </c>
      <c r="M2" s="5" t="s">
        <v>43</v>
      </c>
      <c r="N2" s="5" t="s">
        <v>44</v>
      </c>
      <c r="O2" s="5" t="s">
        <v>45</v>
      </c>
      <c r="P2" s="5" t="s">
        <v>46</v>
      </c>
      <c r="Q2" s="5" t="s">
        <v>47</v>
      </c>
    </row>
    <row r="3" spans="1:62" x14ac:dyDescent="0.25">
      <c r="B3" t="s">
        <v>21</v>
      </c>
      <c r="C3" s="2"/>
      <c r="D3" s="2"/>
      <c r="E3" s="2"/>
      <c r="F3" s="2"/>
      <c r="G3" s="2"/>
      <c r="H3" s="2"/>
      <c r="I3" s="2">
        <v>16.600000000000001</v>
      </c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2"/>
      <c r="AV3" s="2"/>
      <c r="AW3" s="2"/>
      <c r="AX3" s="2"/>
      <c r="AY3" s="2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2" x14ac:dyDescent="0.25">
      <c r="B4" t="s">
        <v>22</v>
      </c>
      <c r="C4" s="3"/>
      <c r="D4" s="3"/>
      <c r="E4" s="3"/>
      <c r="F4" s="3"/>
      <c r="G4" s="3"/>
      <c r="H4" s="3"/>
      <c r="I4" s="3">
        <v>101000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2"/>
      <c r="AV4" s="2"/>
      <c r="AW4" s="2"/>
      <c r="AX4" s="2"/>
      <c r="AY4" s="2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spans="1:62" x14ac:dyDescent="0.2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2"/>
      <c r="AV5" s="2"/>
      <c r="AW5" s="2"/>
      <c r="AX5" s="2"/>
      <c r="AY5" s="2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2" x14ac:dyDescent="0.25">
      <c r="B6" t="s">
        <v>37</v>
      </c>
      <c r="C6" s="3">
        <v>77913</v>
      </c>
      <c r="D6" s="3">
        <f>147839-C6</f>
        <v>69926</v>
      </c>
      <c r="E6" s="3">
        <f>227070-SUM(C6:D6)</f>
        <v>79231</v>
      </c>
      <c r="F6" s="3"/>
      <c r="G6" s="3">
        <v>87894</v>
      </c>
      <c r="H6" s="3">
        <v>170903</v>
      </c>
      <c r="I6" s="3">
        <v>258277</v>
      </c>
      <c r="J6" s="3"/>
      <c r="K6" s="3"/>
      <c r="L6" s="3"/>
      <c r="M6" s="3"/>
      <c r="N6" s="3"/>
      <c r="O6" s="3"/>
      <c r="P6" s="3">
        <v>285929</v>
      </c>
      <c r="Q6" s="3">
        <v>326936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2"/>
      <c r="AV6" s="2"/>
      <c r="AW6" s="2"/>
      <c r="AX6" s="2"/>
      <c r="AY6" s="2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spans="1:62" x14ac:dyDescent="0.25">
      <c r="B7" t="s">
        <v>38</v>
      </c>
      <c r="C7" s="3">
        <v>22741</v>
      </c>
      <c r="D7" s="3">
        <f>40430-C7</f>
        <v>17689</v>
      </c>
      <c r="E7" s="3">
        <f>61048-SUM(C7:D7)</f>
        <v>20618</v>
      </c>
      <c r="F7" s="3"/>
      <c r="G7" s="3">
        <v>24884</v>
      </c>
      <c r="H7" s="3">
        <v>42086</v>
      </c>
      <c r="I7" s="3">
        <v>64884</v>
      </c>
      <c r="J7" s="3"/>
      <c r="K7" s="3"/>
      <c r="L7" s="3"/>
      <c r="M7" s="3"/>
      <c r="N7" s="3"/>
      <c r="O7" s="3"/>
      <c r="P7" s="3">
        <v>72154</v>
      </c>
      <c r="Q7" s="3">
        <v>78620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2"/>
      <c r="AV7" s="2"/>
      <c r="AW7" s="2"/>
      <c r="AX7" s="2"/>
      <c r="AY7" s="2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8" spans="1:62" x14ac:dyDescent="0.25">
      <c r="B8" t="s">
        <v>39</v>
      </c>
      <c r="C8" s="3">
        <v>9605</v>
      </c>
      <c r="D8" s="3">
        <f>18075-C8</f>
        <v>8470</v>
      </c>
      <c r="E8" s="3">
        <f>28018-SUM(C8:D8)</f>
        <v>9943</v>
      </c>
      <c r="F8" s="3"/>
      <c r="G8" s="3">
        <v>9325</v>
      </c>
      <c r="H8" s="3">
        <v>18713</v>
      </c>
      <c r="I8" s="3">
        <v>29130</v>
      </c>
      <c r="J8" s="3"/>
      <c r="K8" s="3"/>
      <c r="L8" s="3"/>
      <c r="M8" s="3"/>
      <c r="N8" s="3"/>
      <c r="O8" s="3"/>
      <c r="P8" s="3">
        <v>36185</v>
      </c>
      <c r="Q8" s="3">
        <v>38065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2"/>
      <c r="AV8" s="2"/>
      <c r="AW8" s="2"/>
      <c r="AX8" s="2"/>
      <c r="AY8" s="2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2" x14ac:dyDescent="0.25">
      <c r="B9" t="s">
        <v>40</v>
      </c>
      <c r="C9" s="3">
        <v>15487</v>
      </c>
      <c r="D9" s="3">
        <f>28077-C9</f>
        <v>12590</v>
      </c>
      <c r="E9" s="3">
        <f>45958-SUM(C9:D9)</f>
        <v>17881</v>
      </c>
      <c r="F9" s="3"/>
      <c r="G9" s="3">
        <v>23493</v>
      </c>
      <c r="H9" s="3">
        <v>45986</v>
      </c>
      <c r="I9" s="3">
        <v>75085</v>
      </c>
      <c r="J9" s="3"/>
      <c r="K9" s="3"/>
      <c r="L9" s="3"/>
      <c r="M9" s="3"/>
      <c r="N9" s="3"/>
      <c r="O9" s="3"/>
      <c r="P9" s="3">
        <v>59257</v>
      </c>
      <c r="Q9" s="3">
        <v>98425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2"/>
      <c r="AV9" s="2"/>
      <c r="AW9" s="2"/>
      <c r="AX9" s="2"/>
      <c r="AY9" s="2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</row>
    <row r="10" spans="1:62" x14ac:dyDescent="0.25">
      <c r="B10" t="s">
        <v>41</v>
      </c>
      <c r="C10" s="3">
        <v>12124</v>
      </c>
      <c r="D10" s="3">
        <f>28297-C10</f>
        <v>16173</v>
      </c>
      <c r="E10" s="3">
        <f>44874-SUM(C10:D10)</f>
        <v>16577</v>
      </c>
      <c r="F10" s="3"/>
      <c r="G10" s="3">
        <v>18024</v>
      </c>
      <c r="H10" s="3">
        <v>43884</v>
      </c>
      <c r="I10" s="3">
        <v>68535</v>
      </c>
      <c r="J10" s="3"/>
      <c r="K10" s="3"/>
      <c r="L10" s="3"/>
      <c r="M10" s="3"/>
      <c r="N10" s="3"/>
      <c r="O10" s="3"/>
      <c r="P10" s="3">
        <v>60304</v>
      </c>
      <c r="Q10" s="3">
        <v>95439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2"/>
      <c r="AV10" s="2"/>
      <c r="AW10" s="2"/>
      <c r="AX10" s="2"/>
      <c r="AY10" s="2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2" x14ac:dyDescent="0.25">
      <c r="B11" s="1" t="s">
        <v>18</v>
      </c>
      <c r="C11" s="6">
        <v>152297</v>
      </c>
      <c r="D11" s="6">
        <f>290079-C11</f>
        <v>137782</v>
      </c>
      <c r="E11" s="6">
        <f>448105-SUM(C11:D11)</f>
        <v>158026</v>
      </c>
      <c r="F11" s="6">
        <f>+P11-SUM(C11:E11)</f>
        <v>122358</v>
      </c>
      <c r="G11" s="6">
        <v>174102</v>
      </c>
      <c r="H11" s="6">
        <f>342199-G11</f>
        <v>168097</v>
      </c>
      <c r="I11" s="6">
        <f>525454-SUM(G11:H11)</f>
        <v>183255</v>
      </c>
      <c r="J11" s="6">
        <f>+Q11-SUM(G11:I11)</f>
        <v>153072</v>
      </c>
      <c r="K11" s="3"/>
      <c r="L11" s="3"/>
      <c r="M11" s="3"/>
      <c r="N11" s="6">
        <v>404083</v>
      </c>
      <c r="O11" s="6">
        <v>484601</v>
      </c>
      <c r="P11" s="6">
        <v>570463</v>
      </c>
      <c r="Q11" s="6">
        <v>678526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2"/>
      <c r="AV11" s="2"/>
      <c r="AW11" s="2"/>
      <c r="AX11" s="2"/>
      <c r="AY11" s="2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2" x14ac:dyDescent="0.25">
      <c r="B12" t="s">
        <v>19</v>
      </c>
      <c r="C12" s="3">
        <v>75873</v>
      </c>
      <c r="D12" s="3">
        <v>142083</v>
      </c>
      <c r="E12" s="3">
        <v>218477</v>
      </c>
      <c r="F12" s="3"/>
      <c r="G12" s="3">
        <v>79254</v>
      </c>
      <c r="H12" s="3">
        <v>152108</v>
      </c>
      <c r="I12" s="3">
        <v>234533</v>
      </c>
      <c r="J12" s="3"/>
      <c r="K12" s="3"/>
      <c r="L12" s="3"/>
      <c r="M12" s="3"/>
      <c r="N12" s="3">
        <v>204205</v>
      </c>
      <c r="O12" s="3">
        <v>243894</v>
      </c>
      <c r="P12" s="3">
        <v>273566</v>
      </c>
      <c r="Q12" s="3">
        <v>299648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2"/>
      <c r="AV12" s="2"/>
      <c r="AW12" s="2"/>
      <c r="AX12" s="2"/>
      <c r="AY12" s="2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spans="1:62" x14ac:dyDescent="0.25">
      <c r="B13" t="s">
        <v>20</v>
      </c>
      <c r="C13" s="3">
        <f t="shared" ref="C13:H13" si="0">+C11-C12</f>
        <v>76424</v>
      </c>
      <c r="D13" s="3">
        <f t="shared" si="0"/>
        <v>-4301</v>
      </c>
      <c r="E13" s="3">
        <f t="shared" si="0"/>
        <v>-60451</v>
      </c>
      <c r="F13" s="3">
        <f t="shared" si="0"/>
        <v>122358</v>
      </c>
      <c r="G13" s="3">
        <f t="shared" si="0"/>
        <v>94848</v>
      </c>
      <c r="H13" s="3">
        <f t="shared" si="0"/>
        <v>15989</v>
      </c>
      <c r="I13" s="3">
        <f>+I11-I12</f>
        <v>-51278</v>
      </c>
      <c r="J13" s="3">
        <f t="shared" ref="J13" si="1">+J11-J12</f>
        <v>153072</v>
      </c>
      <c r="K13" s="3"/>
      <c r="L13" s="3"/>
      <c r="M13" s="3"/>
      <c r="N13" s="3">
        <f>+N11-N12</f>
        <v>199878</v>
      </c>
      <c r="O13" s="3">
        <f>+O11-O12</f>
        <v>240707</v>
      </c>
      <c r="P13" s="3">
        <f>+P11-P12</f>
        <v>296897</v>
      </c>
      <c r="Q13" s="3">
        <f>+Q11-Q12</f>
        <v>378878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2"/>
      <c r="AV13" s="2"/>
      <c r="AW13" s="2"/>
      <c r="AX13" s="2"/>
      <c r="AY13" s="2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2" x14ac:dyDescent="0.25">
      <c r="B14" t="s">
        <v>24</v>
      </c>
      <c r="C14" s="3">
        <v>54303</v>
      </c>
      <c r="D14" s="3">
        <v>114385</v>
      </c>
      <c r="E14" s="3">
        <v>173822</v>
      </c>
      <c r="F14" s="3"/>
      <c r="G14" s="3">
        <v>61034</v>
      </c>
      <c r="H14" s="3">
        <v>131094</v>
      </c>
      <c r="I14" s="3">
        <v>199397</v>
      </c>
      <c r="J14" s="3"/>
      <c r="K14" s="3"/>
      <c r="L14" s="3"/>
      <c r="M14" s="3"/>
      <c r="N14" s="3">
        <v>177932</v>
      </c>
      <c r="O14" s="3">
        <v>206704</v>
      </c>
      <c r="P14" s="3">
        <v>242680</v>
      </c>
      <c r="Q14" s="3">
        <v>278766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2"/>
      <c r="AV14" s="2"/>
      <c r="AW14" s="2"/>
      <c r="AX14" s="2"/>
      <c r="AY14" s="2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spans="1:62" x14ac:dyDescent="0.25">
      <c r="B15" t="s">
        <v>25</v>
      </c>
      <c r="C15" s="3">
        <f t="shared" ref="C15:H15" si="2">+C13-C14</f>
        <v>22121</v>
      </c>
      <c r="D15" s="3">
        <f t="shared" si="2"/>
        <v>-118686</v>
      </c>
      <c r="E15" s="3">
        <f t="shared" si="2"/>
        <v>-234273</v>
      </c>
      <c r="F15" s="3">
        <f t="shared" si="2"/>
        <v>122358</v>
      </c>
      <c r="G15" s="3">
        <f t="shared" si="2"/>
        <v>33814</v>
      </c>
      <c r="H15" s="3">
        <f t="shared" si="2"/>
        <v>-115105</v>
      </c>
      <c r="I15" s="3">
        <f>+I13-I14</f>
        <v>-250675</v>
      </c>
      <c r="J15" s="3">
        <f t="shared" ref="J15" si="3">+J13-J14</f>
        <v>153072</v>
      </c>
      <c r="K15" s="3"/>
      <c r="L15" s="3"/>
      <c r="M15" s="3"/>
      <c r="N15" s="3">
        <f t="shared" ref="N15:O15" si="4">+N13-N14</f>
        <v>21946</v>
      </c>
      <c r="O15" s="3">
        <f t="shared" si="4"/>
        <v>34003</v>
      </c>
      <c r="P15" s="3">
        <f>+P13-P14</f>
        <v>54217</v>
      </c>
      <c r="Q15" s="3">
        <f>+Q13-Q14</f>
        <v>100112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2"/>
      <c r="AV15" s="2"/>
      <c r="AW15" s="2"/>
      <c r="AX15" s="2"/>
      <c r="AY15" s="2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2" x14ac:dyDescent="0.25">
      <c r="B16" t="s">
        <v>26</v>
      </c>
      <c r="C16" s="3">
        <v>1511</v>
      </c>
      <c r="D16" s="3">
        <v>3482</v>
      </c>
      <c r="E16" s="3">
        <v>4398</v>
      </c>
      <c r="F16" s="3"/>
      <c r="G16" s="3">
        <v>1636</v>
      </c>
      <c r="H16" s="3">
        <v>3802</v>
      </c>
      <c r="I16" s="3">
        <v>5815</v>
      </c>
      <c r="J16" s="3"/>
      <c r="K16" s="3"/>
      <c r="L16" s="3"/>
      <c r="M16" s="3"/>
      <c r="N16" s="3"/>
      <c r="O16" s="3"/>
      <c r="P16" s="3">
        <v>5301</v>
      </c>
      <c r="Q16" s="3">
        <v>5745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2"/>
      <c r="AV16" s="2"/>
      <c r="AW16" s="2"/>
      <c r="AX16" s="2"/>
      <c r="AY16" s="2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2:62" x14ac:dyDescent="0.25">
      <c r="B17" t="s">
        <v>27</v>
      </c>
      <c r="C17" s="3">
        <v>1711</v>
      </c>
      <c r="D17" s="3">
        <v>3273</v>
      </c>
      <c r="E17" s="3">
        <v>5455</v>
      </c>
      <c r="F17" s="3"/>
      <c r="G17" s="3">
        <v>2372</v>
      </c>
      <c r="H17" s="3">
        <v>4976</v>
      </c>
      <c r="I17" s="3">
        <v>9059</v>
      </c>
      <c r="J17" s="3"/>
      <c r="K17" s="3"/>
      <c r="L17" s="3"/>
      <c r="M17" s="3"/>
      <c r="N17" s="3"/>
      <c r="O17" s="3"/>
      <c r="P17" s="3">
        <v>8845</v>
      </c>
      <c r="Q17" s="3">
        <v>13255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2"/>
      <c r="AV17" s="2"/>
      <c r="AW17" s="2"/>
      <c r="AX17" s="2"/>
      <c r="AY17" s="2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</row>
    <row r="18" spans="2:62" x14ac:dyDescent="0.25">
      <c r="B18" t="s">
        <v>30</v>
      </c>
      <c r="C18" s="3">
        <f t="shared" ref="C18:H18" si="5">+C15-C17+C16</f>
        <v>21921</v>
      </c>
      <c r="D18" s="3">
        <f t="shared" si="5"/>
        <v>-118477</v>
      </c>
      <c r="E18" s="3">
        <f t="shared" si="5"/>
        <v>-235330</v>
      </c>
      <c r="F18" s="3">
        <f t="shared" si="5"/>
        <v>122358</v>
      </c>
      <c r="G18" s="3">
        <f t="shared" si="5"/>
        <v>33078</v>
      </c>
      <c r="H18" s="3">
        <f t="shared" si="5"/>
        <v>-116279</v>
      </c>
      <c r="I18" s="3">
        <f>+I15-I17+I16</f>
        <v>-253919</v>
      </c>
      <c r="J18" s="3">
        <f t="shared" ref="J18" si="6">+J15-J17+J16</f>
        <v>153072</v>
      </c>
      <c r="K18" s="3"/>
      <c r="L18" s="3"/>
      <c r="M18" s="3"/>
      <c r="N18" s="3"/>
      <c r="O18" s="3"/>
      <c r="P18" s="3">
        <f>+P15+P16-P17</f>
        <v>50673</v>
      </c>
      <c r="Q18" s="3">
        <f>+Q15+Q16-Q17</f>
        <v>92602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2"/>
      <c r="AV18" s="2"/>
      <c r="AW18" s="2"/>
      <c r="AX18" s="2"/>
      <c r="AY18" s="2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2:62" x14ac:dyDescent="0.25">
      <c r="B19" t="s">
        <v>28</v>
      </c>
      <c r="C19" s="3">
        <v>1</v>
      </c>
      <c r="D19" s="3">
        <v>8</v>
      </c>
      <c r="E19" s="3">
        <v>1499</v>
      </c>
      <c r="F19" s="3"/>
      <c r="G19" s="3">
        <v>1</v>
      </c>
      <c r="H19" s="3">
        <v>267</v>
      </c>
      <c r="I19" s="3">
        <v>5924</v>
      </c>
      <c r="J19" s="3"/>
      <c r="K19" s="3"/>
      <c r="L19" s="3"/>
      <c r="M19" s="3"/>
      <c r="N19" s="3"/>
      <c r="O19" s="3"/>
      <c r="P19" s="3">
        <v>8418</v>
      </c>
      <c r="Q19" s="3">
        <v>7174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2"/>
      <c r="AV19" s="2"/>
      <c r="AW19" s="2"/>
      <c r="AX19" s="2"/>
      <c r="AY19" s="2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spans="2:62" x14ac:dyDescent="0.25">
      <c r="B20" t="s">
        <v>29</v>
      </c>
      <c r="C20" s="3">
        <v>317</v>
      </c>
      <c r="D20" s="3">
        <v>429</v>
      </c>
      <c r="E20" s="3">
        <v>1019</v>
      </c>
      <c r="F20" s="3"/>
      <c r="G20" s="3">
        <v>15</v>
      </c>
      <c r="H20" s="3">
        <v>31</v>
      </c>
      <c r="I20" s="3">
        <v>2129</v>
      </c>
      <c r="J20" s="3"/>
      <c r="K20" s="3"/>
      <c r="L20" s="3"/>
      <c r="M20" s="3"/>
      <c r="N20" s="3"/>
      <c r="O20" s="3"/>
      <c r="P20" s="3">
        <v>8516</v>
      </c>
      <c r="Q20" s="3">
        <v>6531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2"/>
      <c r="AV20" s="2"/>
      <c r="AW20" s="2"/>
      <c r="AX20" s="2"/>
      <c r="AY20" s="2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2:62" x14ac:dyDescent="0.25">
      <c r="B21" t="s">
        <v>31</v>
      </c>
      <c r="C21" s="3">
        <f t="shared" ref="C21:H21" si="7">+C18+C19-C20</f>
        <v>21605</v>
      </c>
      <c r="D21" s="3">
        <f t="shared" si="7"/>
        <v>-118898</v>
      </c>
      <c r="E21" s="3">
        <f t="shared" si="7"/>
        <v>-234850</v>
      </c>
      <c r="F21" s="3">
        <f t="shared" si="7"/>
        <v>122358</v>
      </c>
      <c r="G21" s="3">
        <f t="shared" si="7"/>
        <v>33064</v>
      </c>
      <c r="H21" s="3">
        <f t="shared" si="7"/>
        <v>-116043</v>
      </c>
      <c r="I21" s="3">
        <f>+I18+I19-I20</f>
        <v>-250124</v>
      </c>
      <c r="J21" s="3">
        <f t="shared" ref="J21" si="8">+J18+J19-J20</f>
        <v>153072</v>
      </c>
      <c r="K21" s="3"/>
      <c r="L21" s="3"/>
      <c r="M21" s="3"/>
      <c r="N21" s="3"/>
      <c r="O21" s="3"/>
      <c r="P21" s="3">
        <f>+P18+P19-P20</f>
        <v>50575</v>
      </c>
      <c r="Q21" s="3">
        <f>+Q18+Q19-Q20</f>
        <v>93245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2"/>
      <c r="AV21" s="2"/>
      <c r="AW21" s="2"/>
      <c r="AX21" s="2"/>
      <c r="AY21" s="2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2:62" x14ac:dyDescent="0.25">
      <c r="B22" t="s">
        <v>32</v>
      </c>
      <c r="C22" s="3">
        <v>5189</v>
      </c>
      <c r="D22" s="3">
        <v>8473</v>
      </c>
      <c r="E22" s="3">
        <v>14865</v>
      </c>
      <c r="F22" s="3"/>
      <c r="G22" s="3">
        <v>6239</v>
      </c>
      <c r="H22" s="3">
        <v>15761</v>
      </c>
      <c r="I22" s="3">
        <v>27112</v>
      </c>
      <c r="J22" s="3"/>
      <c r="K22" s="3"/>
      <c r="L22" s="3"/>
      <c r="M22" s="3"/>
      <c r="N22" s="3"/>
      <c r="O22" s="3"/>
      <c r="P22" s="3">
        <v>15119</v>
      </c>
      <c r="Q22" s="3">
        <v>29299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2"/>
      <c r="AV22" s="2"/>
      <c r="AW22" s="2"/>
      <c r="AX22" s="2"/>
      <c r="AY22" s="2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spans="2:62" x14ac:dyDescent="0.25">
      <c r="B23" t="s">
        <v>33</v>
      </c>
      <c r="C23" s="3">
        <f t="shared" ref="C23:H23" si="9">+C21-C22</f>
        <v>16416</v>
      </c>
      <c r="D23" s="3">
        <f t="shared" si="9"/>
        <v>-127371</v>
      </c>
      <c r="E23" s="3">
        <f t="shared" si="9"/>
        <v>-249715</v>
      </c>
      <c r="F23" s="3">
        <f t="shared" si="9"/>
        <v>122358</v>
      </c>
      <c r="G23" s="3">
        <f t="shared" si="9"/>
        <v>26825</v>
      </c>
      <c r="H23" s="3">
        <f t="shared" si="9"/>
        <v>-131804</v>
      </c>
      <c r="I23" s="3">
        <f>+I21-I22</f>
        <v>-277236</v>
      </c>
      <c r="J23" s="3">
        <f t="shared" ref="J23" si="10">+J21-J22</f>
        <v>153072</v>
      </c>
      <c r="K23" s="3"/>
      <c r="L23" s="3"/>
      <c r="M23" s="3"/>
      <c r="N23" s="3"/>
      <c r="O23" s="3"/>
      <c r="P23" s="3">
        <f>+P21-P22</f>
        <v>35456</v>
      </c>
      <c r="Q23" s="3">
        <f>+Q21-Q22</f>
        <v>63946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2"/>
      <c r="AV23" s="2"/>
      <c r="AW23" s="2"/>
      <c r="AX23" s="2"/>
      <c r="AY23" s="2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2:62" x14ac:dyDescent="0.25">
      <c r="B24" t="s">
        <v>34</v>
      </c>
      <c r="C24" s="3">
        <v>105</v>
      </c>
      <c r="D24" s="3">
        <v>129</v>
      </c>
      <c r="E24" s="3">
        <v>81</v>
      </c>
      <c r="F24" s="3"/>
      <c r="G24" s="3">
        <v>85</v>
      </c>
      <c r="H24" s="3">
        <v>77</v>
      </c>
      <c r="I24" s="3">
        <v>20</v>
      </c>
      <c r="J24" s="3"/>
      <c r="K24" s="3"/>
      <c r="L24" s="3"/>
      <c r="M24" s="3"/>
      <c r="N24" s="3"/>
      <c r="O24" s="3"/>
      <c r="P24" s="3">
        <v>180</v>
      </c>
      <c r="Q24" s="3">
        <v>138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2"/>
      <c r="AV24" s="2"/>
      <c r="AW24" s="2"/>
      <c r="AX24" s="2"/>
      <c r="AY24" s="2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spans="2:62" x14ac:dyDescent="0.25">
      <c r="B25" t="s">
        <v>35</v>
      </c>
      <c r="C25" s="3">
        <f t="shared" ref="C25:H25" si="11">+C23-C24</f>
        <v>16311</v>
      </c>
      <c r="D25" s="3">
        <f t="shared" si="11"/>
        <v>-127500</v>
      </c>
      <c r="E25" s="3">
        <f t="shared" si="11"/>
        <v>-249796</v>
      </c>
      <c r="F25" s="3">
        <f t="shared" si="11"/>
        <v>122358</v>
      </c>
      <c r="G25" s="3">
        <f>+G23-G24</f>
        <v>26740</v>
      </c>
      <c r="H25" s="3">
        <f t="shared" si="11"/>
        <v>-131881</v>
      </c>
      <c r="I25" s="3">
        <f>+I23-I24</f>
        <v>-277256</v>
      </c>
      <c r="J25" s="3">
        <f t="shared" ref="J25" si="12">+J23-J24</f>
        <v>153072</v>
      </c>
      <c r="K25" s="3"/>
      <c r="L25" s="3"/>
      <c r="M25" s="3"/>
      <c r="N25" s="3"/>
      <c r="O25" s="3"/>
      <c r="P25" s="3">
        <f>+P23-P24</f>
        <v>35276</v>
      </c>
      <c r="Q25" s="3">
        <f>+Q23-Q24</f>
        <v>63808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2"/>
      <c r="AV25" s="2"/>
      <c r="AW25" s="2"/>
      <c r="AX25" s="2"/>
      <c r="AY25" s="2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2:62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2"/>
      <c r="AV26" s="2"/>
      <c r="AW26" s="2"/>
      <c r="AX26" s="2"/>
      <c r="AY26" s="2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2:62" x14ac:dyDescent="0.25">
      <c r="B27" t="s">
        <v>36</v>
      </c>
      <c r="C27" s="8">
        <f t="shared" ref="C27:H27" si="13">+C25/C28</f>
        <v>22.262139298476221</v>
      </c>
      <c r="D27" s="8">
        <f t="shared" si="13"/>
        <v>-174.00271459792663</v>
      </c>
      <c r="E27" s="8">
        <f t="shared" si="13"/>
        <v>-340.87626624938014</v>
      </c>
      <c r="F27" s="8" t="e">
        <f t="shared" si="13"/>
        <v>#DIV/0!</v>
      </c>
      <c r="G27" s="8">
        <f t="shared" si="13"/>
        <v>36.654522788407427</v>
      </c>
      <c r="H27" s="8">
        <f t="shared" si="13"/>
        <v>-181.44274047672397</v>
      </c>
      <c r="I27" s="8">
        <f>+I25/I28</f>
        <v>-382.59034064070403</v>
      </c>
      <c r="J27" s="8" t="e">
        <f t="shared" ref="J27" si="14">+J25/J28</f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2"/>
      <c r="AV27" s="2"/>
      <c r="AW27" s="2"/>
      <c r="AX27" s="2"/>
      <c r="AY27" s="2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</row>
    <row r="28" spans="2:62" x14ac:dyDescent="0.25">
      <c r="B28" t="s">
        <v>2</v>
      </c>
      <c r="C28" s="2">
        <f>183.169728*4</f>
        <v>732.67891199999997</v>
      </c>
      <c r="D28" s="2">
        <v>732.74718900000005</v>
      </c>
      <c r="E28" s="2">
        <v>732.80549199999996</v>
      </c>
      <c r="F28" s="2"/>
      <c r="G28" s="2">
        <f>182.378585*4</f>
        <v>729.51433999999995</v>
      </c>
      <c r="H28" s="2">
        <v>726.84638500000005</v>
      </c>
      <c r="I28" s="2">
        <v>724.68112900000006</v>
      </c>
      <c r="J28" s="2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2"/>
      <c r="AV28" s="2"/>
      <c r="AW28" s="2"/>
      <c r="AX28" s="2"/>
      <c r="AY28" s="2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2:62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2"/>
      <c r="AV29" s="2"/>
      <c r="AW29" s="2"/>
      <c r="AX29" s="2"/>
      <c r="AY29" s="2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</row>
    <row r="30" spans="2:62" x14ac:dyDescent="0.25">
      <c r="B30" t="s">
        <v>37</v>
      </c>
      <c r="C30" s="3"/>
      <c r="D30" s="3"/>
      <c r="E30" s="3"/>
      <c r="F30" s="3"/>
      <c r="G30" s="7">
        <f t="shared" ref="G30:G35" si="15">+G6/C6-1</f>
        <v>0.12810442416541523</v>
      </c>
      <c r="H30" s="7">
        <f t="shared" ref="H30:H35" si="16">+H6/D6-1</f>
        <v>1.4440551440093814</v>
      </c>
      <c r="I30" s="7">
        <f t="shared" ref="I30:J34" si="17">+I6/E6-1</f>
        <v>2.2597973015612576</v>
      </c>
      <c r="J30" s="7" t="e">
        <f t="shared" si="17"/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2"/>
      <c r="AV30" s="2"/>
      <c r="AW30" s="2"/>
      <c r="AX30" s="2"/>
      <c r="AY30" s="2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2:62" x14ac:dyDescent="0.25">
      <c r="B31" t="s">
        <v>38</v>
      </c>
      <c r="C31" s="3"/>
      <c r="D31" s="3"/>
      <c r="E31" s="3"/>
      <c r="F31" s="3"/>
      <c r="G31" s="7">
        <f t="shared" si="15"/>
        <v>9.4235082010465598E-2</v>
      </c>
      <c r="H31" s="7">
        <f t="shared" si="16"/>
        <v>1.3792187235004807</v>
      </c>
      <c r="I31" s="7">
        <f t="shared" si="17"/>
        <v>2.1469589678921333</v>
      </c>
      <c r="J31" s="7" t="e">
        <f t="shared" si="17"/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2"/>
      <c r="AV31" s="2"/>
      <c r="AW31" s="2"/>
      <c r="AX31" s="2"/>
      <c r="AY31" s="2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2:62" x14ac:dyDescent="0.25">
      <c r="B32" t="s">
        <v>39</v>
      </c>
      <c r="C32" s="3"/>
      <c r="D32" s="3"/>
      <c r="E32" s="3"/>
      <c r="F32" s="3"/>
      <c r="G32" s="7">
        <f t="shared" si="15"/>
        <v>-2.9151483602290473E-2</v>
      </c>
      <c r="H32" s="7">
        <f t="shared" si="16"/>
        <v>1.2093270365997637</v>
      </c>
      <c r="I32" s="7">
        <f t="shared" si="17"/>
        <v>1.9296992859297997</v>
      </c>
      <c r="J32" s="7" t="e">
        <f t="shared" si="17"/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2"/>
      <c r="AV32" s="2"/>
      <c r="AW32" s="2"/>
      <c r="AX32" s="2"/>
      <c r="AY32" s="2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 spans="2:62" x14ac:dyDescent="0.25">
      <c r="B33" t="s">
        <v>40</v>
      </c>
      <c r="C33" s="3"/>
      <c r="D33" s="3"/>
      <c r="E33" s="3"/>
      <c r="F33" s="3"/>
      <c r="G33" s="7">
        <f t="shared" si="15"/>
        <v>0.51694969974817595</v>
      </c>
      <c r="H33" s="7">
        <f t="shared" si="16"/>
        <v>2.6525814138204926</v>
      </c>
      <c r="I33" s="7">
        <f t="shared" si="17"/>
        <v>3.1991499356859237</v>
      </c>
      <c r="J33" s="7" t="e">
        <f t="shared" si="17"/>
        <v>#DIV/0!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2"/>
      <c r="AV33" s="2"/>
      <c r="AW33" s="2"/>
      <c r="AX33" s="2"/>
      <c r="AY33" s="2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2:62" x14ac:dyDescent="0.25">
      <c r="B34" t="s">
        <v>41</v>
      </c>
      <c r="C34" s="3"/>
      <c r="D34" s="3"/>
      <c r="E34" s="3"/>
      <c r="F34" s="3"/>
      <c r="G34" s="7">
        <f t="shared" si="15"/>
        <v>0.48663807324315411</v>
      </c>
      <c r="H34" s="7">
        <f t="shared" si="16"/>
        <v>1.7134112409571509</v>
      </c>
      <c r="I34" s="7">
        <f t="shared" si="17"/>
        <v>3.1343427640707002</v>
      </c>
      <c r="J34" s="7" t="e">
        <f t="shared" si="17"/>
        <v>#DIV/0!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2"/>
      <c r="AV34" s="2"/>
      <c r="AW34" s="2"/>
      <c r="AX34" s="2"/>
      <c r="AY34" s="2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 spans="2:62" x14ac:dyDescent="0.25">
      <c r="B35" t="s">
        <v>48</v>
      </c>
      <c r="C35" s="3"/>
      <c r="D35" s="3"/>
      <c r="E35" s="3"/>
      <c r="F35" s="3"/>
      <c r="G35" s="7">
        <f t="shared" si="15"/>
        <v>0.14317419253169783</v>
      </c>
      <c r="H35" s="7">
        <f t="shared" si="16"/>
        <v>0.22002148321261128</v>
      </c>
      <c r="I35" s="7">
        <f>+I11/E11-1</f>
        <v>0.15965094351562392</v>
      </c>
      <c r="J35" s="7">
        <f>+J11/F11-1</f>
        <v>0.25101750600696326</v>
      </c>
      <c r="K35" s="3"/>
      <c r="L35" s="3"/>
      <c r="M35" s="3"/>
      <c r="N35" s="7" t="e">
        <f t="shared" ref="N35:P35" si="18">+N11/M11-1</f>
        <v>#DIV/0!</v>
      </c>
      <c r="O35" s="7">
        <f t="shared" si="18"/>
        <v>0.19926104290455182</v>
      </c>
      <c r="P35" s="7">
        <f t="shared" si="18"/>
        <v>0.17718081473211988</v>
      </c>
      <c r="Q35" s="7">
        <f>+Q11/P11-1</f>
        <v>0.18943033991687463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2"/>
      <c r="AV35" s="2"/>
      <c r="AW35" s="2"/>
      <c r="AX35" s="2"/>
      <c r="AY35" s="2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2:62" x14ac:dyDescent="0.25">
      <c r="B36" t="s">
        <v>20</v>
      </c>
      <c r="C36" s="3"/>
      <c r="D36" s="3"/>
      <c r="E36" s="3"/>
      <c r="F36" s="3"/>
      <c r="G36" s="3"/>
      <c r="H36" s="3"/>
      <c r="I36" s="3"/>
      <c r="J36" s="3"/>
      <c r="K36" s="3"/>
      <c r="L36" s="7" t="e">
        <f t="shared" ref="L36:P36" si="19">+L13/L11</f>
        <v>#DIV/0!</v>
      </c>
      <c r="M36" s="7" t="e">
        <f t="shared" si="19"/>
        <v>#DIV/0!</v>
      </c>
      <c r="N36" s="7">
        <f t="shared" si="19"/>
        <v>0.49464590195578634</v>
      </c>
      <c r="O36" s="7">
        <f t="shared" si="19"/>
        <v>0.49671172779255512</v>
      </c>
      <c r="P36" s="7">
        <f t="shared" si="19"/>
        <v>0.52044917900021559</v>
      </c>
      <c r="Q36" s="7">
        <f>+Q13/Q11</f>
        <v>0.55838390864904219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2"/>
      <c r="AV36" s="2"/>
      <c r="AW36" s="2"/>
      <c r="AX36" s="2"/>
      <c r="AY36" s="2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2:62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2"/>
      <c r="AV37" s="2"/>
      <c r="AW37" s="2"/>
      <c r="AX37" s="2"/>
      <c r="AY37" s="2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2:62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2"/>
      <c r="AV38" s="2"/>
      <c r="AW38" s="2"/>
      <c r="AX38" s="2"/>
      <c r="AY38" s="2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2:62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2"/>
      <c r="AV39" s="2"/>
      <c r="AW39" s="2"/>
      <c r="AX39" s="2"/>
      <c r="AY39" s="2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</row>
    <row r="40" spans="2:62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2"/>
      <c r="AV40" s="2"/>
      <c r="AW40" s="2"/>
      <c r="AX40" s="2"/>
      <c r="AY40" s="2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spans="2:62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2"/>
      <c r="AV41" s="2"/>
      <c r="AW41" s="2"/>
      <c r="AX41" s="2"/>
      <c r="AY41" s="2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</row>
    <row r="42" spans="2:62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2"/>
      <c r="AV42" s="2"/>
      <c r="AW42" s="2"/>
      <c r="AX42" s="2"/>
      <c r="AY42" s="2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</row>
    <row r="43" spans="2:62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2"/>
      <c r="AV43" s="2"/>
      <c r="AW43" s="2"/>
      <c r="AX43" s="2"/>
      <c r="AY43" s="2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</row>
    <row r="44" spans="2:62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2"/>
      <c r="AV44" s="2"/>
      <c r="AW44" s="2"/>
      <c r="AX44" s="2"/>
      <c r="AY44" s="2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2:62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2"/>
      <c r="AV45" s="2"/>
      <c r="AW45" s="2"/>
      <c r="AX45" s="2"/>
      <c r="AY45" s="2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2:62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2"/>
      <c r="AV46" s="2"/>
      <c r="AW46" s="2"/>
      <c r="AX46" s="2"/>
      <c r="AY46" s="2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2:62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2"/>
      <c r="AV47" s="2"/>
      <c r="AW47" s="2"/>
      <c r="AX47" s="2"/>
      <c r="AY47" s="2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</row>
    <row r="48" spans="2:62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2"/>
      <c r="AV48" s="2"/>
      <c r="AW48" s="2"/>
      <c r="AX48" s="2"/>
      <c r="AY48" s="2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spans="3:62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2"/>
      <c r="AV49" s="2"/>
      <c r="AW49" s="2"/>
      <c r="AX49" s="2"/>
      <c r="AY49" s="2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</row>
    <row r="50" spans="3:62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2"/>
      <c r="AV50" s="2"/>
      <c r="AW50" s="2"/>
      <c r="AX50" s="2"/>
      <c r="AY50" s="2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3:62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2"/>
      <c r="AV51" s="2"/>
      <c r="AW51" s="2"/>
      <c r="AX51" s="2"/>
      <c r="AY51" s="2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</row>
    <row r="52" spans="3:62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2"/>
      <c r="AV52" s="2"/>
      <c r="AW52" s="2"/>
      <c r="AX52" s="2"/>
      <c r="AY52" s="2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</row>
    <row r="53" spans="3:62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2"/>
      <c r="AV53" s="2"/>
      <c r="AW53" s="2"/>
      <c r="AX53" s="2"/>
      <c r="AY53" s="2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</row>
    <row r="54" spans="3:62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2"/>
      <c r="AV54" s="2"/>
      <c r="AW54" s="2"/>
      <c r="AX54" s="2"/>
      <c r="AY54" s="2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</row>
    <row r="55" spans="3:62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2"/>
      <c r="AV55" s="2"/>
      <c r="AW55" s="2"/>
      <c r="AX55" s="2"/>
      <c r="AY55" s="2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</row>
    <row r="56" spans="3:62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2"/>
      <c r="AV56" s="2"/>
      <c r="AW56" s="2"/>
      <c r="AX56" s="2"/>
      <c r="AY56" s="2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</row>
    <row r="57" spans="3:62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2"/>
      <c r="AV57" s="2"/>
      <c r="AW57" s="2"/>
      <c r="AX57" s="2"/>
      <c r="AY57" s="2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</row>
    <row r="58" spans="3:62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2"/>
      <c r="AV58" s="2"/>
      <c r="AW58" s="2"/>
      <c r="AX58" s="2"/>
      <c r="AY58" s="2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</row>
    <row r="59" spans="3:62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2"/>
      <c r="AV59" s="2"/>
      <c r="AW59" s="2"/>
      <c r="AX59" s="2"/>
      <c r="AY59" s="2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</row>
    <row r="60" spans="3:62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2"/>
      <c r="AV60" s="2"/>
      <c r="AW60" s="2"/>
      <c r="AX60" s="2"/>
      <c r="AY60" s="2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</row>
    <row r="61" spans="3:62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2"/>
      <c r="AV61" s="2"/>
      <c r="AW61" s="2"/>
      <c r="AX61" s="2"/>
      <c r="AY61" s="2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</row>
    <row r="62" spans="3:62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2"/>
      <c r="AV62" s="2"/>
      <c r="AW62" s="2"/>
      <c r="AX62" s="2"/>
      <c r="AY62" s="2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</row>
    <row r="63" spans="3:62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2"/>
      <c r="AV63" s="2"/>
      <c r="AW63" s="2"/>
      <c r="AX63" s="2"/>
      <c r="AY63" s="2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</row>
    <row r="64" spans="3:62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2"/>
      <c r="AV64" s="2"/>
      <c r="AW64" s="2"/>
      <c r="AX64" s="2"/>
      <c r="AY64" s="2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</row>
    <row r="65" spans="3:62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2"/>
      <c r="AV65" s="2"/>
      <c r="AW65" s="2"/>
      <c r="AX65" s="2"/>
      <c r="AY65" s="2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</row>
    <row r="66" spans="3:62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2"/>
      <c r="AV66" s="2"/>
      <c r="AW66" s="2"/>
      <c r="AX66" s="2"/>
      <c r="AY66" s="2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</row>
    <row r="67" spans="3:62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2"/>
      <c r="AV67" s="2"/>
      <c r="AW67" s="2"/>
      <c r="AX67" s="2"/>
      <c r="AY67" s="2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</row>
    <row r="68" spans="3:62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2"/>
      <c r="AV68" s="2"/>
      <c r="AW68" s="2"/>
      <c r="AX68" s="2"/>
      <c r="AY68" s="2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</row>
    <row r="69" spans="3:62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2"/>
      <c r="AV69" s="2"/>
      <c r="AW69" s="2"/>
      <c r="AX69" s="2"/>
      <c r="AY69" s="2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</row>
    <row r="70" spans="3:62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2"/>
      <c r="AV70" s="2"/>
      <c r="AW70" s="2"/>
      <c r="AX70" s="2"/>
      <c r="AY70" s="2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</row>
    <row r="71" spans="3:62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2"/>
      <c r="AV71" s="2"/>
      <c r="AW71" s="2"/>
      <c r="AX71" s="2"/>
      <c r="AY71" s="2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</row>
    <row r="72" spans="3:62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2"/>
      <c r="AV72" s="2"/>
      <c r="AW72" s="2"/>
      <c r="AX72" s="2"/>
      <c r="AY72" s="2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</row>
    <row r="73" spans="3:62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2"/>
      <c r="AV73" s="2"/>
      <c r="AW73" s="2"/>
      <c r="AX73" s="2"/>
      <c r="AY73" s="2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</row>
    <row r="74" spans="3:62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2"/>
      <c r="AV74" s="2"/>
      <c r="AW74" s="2"/>
      <c r="AX74" s="2"/>
      <c r="AY74" s="2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</row>
    <row r="75" spans="3:62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2"/>
      <c r="AV75" s="2"/>
      <c r="AW75" s="2"/>
      <c r="AX75" s="2"/>
      <c r="AY75" s="2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</row>
    <row r="76" spans="3:62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2"/>
      <c r="AV76" s="2"/>
      <c r="AW76" s="2"/>
      <c r="AX76" s="2"/>
      <c r="AY76" s="2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</row>
    <row r="77" spans="3:62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2"/>
      <c r="AV77" s="2"/>
      <c r="AW77" s="2"/>
      <c r="AX77" s="2"/>
      <c r="AY77" s="2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</row>
    <row r="78" spans="3:62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2"/>
      <c r="AV78" s="2"/>
      <c r="AW78" s="2"/>
      <c r="AX78" s="2"/>
      <c r="AY78" s="2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</row>
    <row r="79" spans="3:62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2"/>
      <c r="AV79" s="2"/>
      <c r="AW79" s="2"/>
      <c r="AX79" s="2"/>
      <c r="AY79" s="2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</row>
    <row r="80" spans="3:62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2"/>
      <c r="AV80" s="2"/>
      <c r="AW80" s="2"/>
      <c r="AX80" s="2"/>
      <c r="AY80" s="2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</row>
    <row r="81" spans="3:62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2"/>
      <c r="AV81" s="2"/>
      <c r="AW81" s="2"/>
      <c r="AX81" s="2"/>
      <c r="AY81" s="2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</row>
    <row r="82" spans="3:6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2"/>
      <c r="AV82" s="2"/>
      <c r="AW82" s="2"/>
      <c r="AX82" s="2"/>
      <c r="AY82" s="2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</row>
    <row r="83" spans="3:6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2"/>
      <c r="AV83" s="2"/>
      <c r="AW83" s="2"/>
      <c r="AX83" s="2"/>
      <c r="AY83" s="2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</row>
    <row r="84" spans="3:6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2"/>
      <c r="AV84" s="2"/>
      <c r="AW84" s="2"/>
      <c r="AX84" s="2"/>
      <c r="AY84" s="2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</row>
    <row r="85" spans="3:6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2"/>
      <c r="AV85" s="2"/>
      <c r="AW85" s="2"/>
      <c r="AX85" s="2"/>
      <c r="AY85" s="2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</row>
    <row r="86" spans="3:6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2"/>
      <c r="AV86" s="2"/>
      <c r="AW86" s="2"/>
      <c r="AX86" s="2"/>
      <c r="AY86" s="2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</row>
    <row r="87" spans="3:6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2"/>
      <c r="AV87" s="2"/>
      <c r="AW87" s="2"/>
      <c r="AX87" s="2"/>
      <c r="AY87" s="2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</row>
    <row r="88" spans="3:6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2"/>
      <c r="AV88" s="2"/>
      <c r="AW88" s="2"/>
      <c r="AX88" s="2"/>
      <c r="AY88" s="2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</row>
    <row r="89" spans="3:6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2"/>
      <c r="AV89" s="2"/>
      <c r="AW89" s="2"/>
      <c r="AX89" s="2"/>
      <c r="AY89" s="2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</row>
    <row r="90" spans="3:6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2"/>
      <c r="AV90" s="2"/>
      <c r="AW90" s="2"/>
      <c r="AX90" s="2"/>
      <c r="AY90" s="2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</row>
    <row r="91" spans="3:6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2"/>
      <c r="AV91" s="2"/>
      <c r="AW91" s="2"/>
      <c r="AX91" s="2"/>
      <c r="AY91" s="2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</row>
    <row r="92" spans="3:6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2"/>
      <c r="AV92" s="2"/>
      <c r="AW92" s="2"/>
      <c r="AX92" s="2"/>
      <c r="AY92" s="2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</row>
    <row r="93" spans="3:6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2"/>
      <c r="AV93" s="2"/>
      <c r="AW93" s="2"/>
      <c r="AX93" s="2"/>
      <c r="AY93" s="2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</row>
    <row r="94" spans="3:6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2"/>
      <c r="AV94" s="2"/>
      <c r="AW94" s="2"/>
      <c r="AX94" s="2"/>
      <c r="AY94" s="2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</row>
    <row r="95" spans="3:6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2"/>
      <c r="AV95" s="2"/>
      <c r="AW95" s="2"/>
      <c r="AX95" s="2"/>
      <c r="AY95" s="2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</row>
    <row r="96" spans="3:6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2"/>
      <c r="AV96" s="2"/>
      <c r="AW96" s="2"/>
      <c r="AX96" s="2"/>
      <c r="AY96" s="2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</row>
    <row r="97" spans="3:6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2"/>
      <c r="AV97" s="2"/>
      <c r="AW97" s="2"/>
      <c r="AX97" s="2"/>
      <c r="AY97" s="2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</row>
    <row r="98" spans="3:6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2"/>
      <c r="AV98" s="2"/>
      <c r="AW98" s="2"/>
      <c r="AX98" s="2"/>
      <c r="AY98" s="2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</row>
    <row r="99" spans="3:6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2"/>
      <c r="AV99" s="2"/>
      <c r="AW99" s="2"/>
      <c r="AX99" s="2"/>
      <c r="AY99" s="2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</row>
    <row r="100" spans="3:6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2"/>
      <c r="AV100" s="2"/>
      <c r="AW100" s="2"/>
      <c r="AX100" s="2"/>
      <c r="AY100" s="2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</row>
    <row r="101" spans="3:6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2"/>
      <c r="AV101" s="2"/>
      <c r="AW101" s="2"/>
      <c r="AX101" s="2"/>
      <c r="AY101" s="2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</row>
    <row r="102" spans="3:6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2"/>
      <c r="AV102" s="2"/>
      <c r="AW102" s="2"/>
      <c r="AX102" s="2"/>
      <c r="AY102" s="2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</row>
    <row r="103" spans="3:6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2"/>
      <c r="AV103" s="2"/>
      <c r="AW103" s="2"/>
      <c r="AX103" s="2"/>
      <c r="AY103" s="2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</row>
    <row r="104" spans="3:6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2"/>
      <c r="AV104" s="2"/>
      <c r="AW104" s="2"/>
      <c r="AX104" s="2"/>
      <c r="AY104" s="2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</row>
    <row r="105" spans="3:6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2"/>
      <c r="AV105" s="2"/>
      <c r="AW105" s="2"/>
      <c r="AX105" s="2"/>
      <c r="AY105" s="2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</row>
    <row r="106" spans="3:6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2"/>
      <c r="AV106" s="2"/>
      <c r="AW106" s="2"/>
      <c r="AX106" s="2"/>
      <c r="AY106" s="2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</row>
    <row r="107" spans="3:6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2"/>
      <c r="AV107" s="2"/>
      <c r="AW107" s="2"/>
      <c r="AX107" s="2"/>
      <c r="AY107" s="2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</row>
    <row r="108" spans="3:6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2"/>
      <c r="AV108" s="2"/>
      <c r="AW108" s="2"/>
      <c r="AX108" s="2"/>
      <c r="AY108" s="2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</row>
    <row r="109" spans="3:6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2"/>
      <c r="AV109" s="2"/>
      <c r="AW109" s="2"/>
      <c r="AX109" s="2"/>
      <c r="AY109" s="2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</row>
    <row r="110" spans="3:6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2"/>
      <c r="AV110" s="2"/>
      <c r="AW110" s="2"/>
      <c r="AX110" s="2"/>
      <c r="AY110" s="2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</row>
    <row r="111" spans="3:6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2"/>
      <c r="AV111" s="2"/>
      <c r="AW111" s="2"/>
      <c r="AX111" s="2"/>
      <c r="AY111" s="2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</row>
    <row r="112" spans="3:6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2"/>
      <c r="AV112" s="2"/>
      <c r="AW112" s="2"/>
      <c r="AX112" s="2"/>
      <c r="AY112" s="2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</row>
    <row r="113" spans="3:6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2"/>
      <c r="AV113" s="2"/>
      <c r="AW113" s="2"/>
      <c r="AX113" s="2"/>
      <c r="AY113" s="2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</row>
    <row r="114" spans="3:6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2"/>
      <c r="AV114" s="2"/>
      <c r="AW114" s="2"/>
      <c r="AX114" s="2"/>
      <c r="AY114" s="2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</row>
    <row r="115" spans="3:6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2"/>
      <c r="AV115" s="2"/>
      <c r="AW115" s="2"/>
      <c r="AX115" s="2"/>
      <c r="AY115" s="2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</row>
    <row r="116" spans="3:6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2"/>
      <c r="AV116" s="2"/>
      <c r="AW116" s="2"/>
      <c r="AX116" s="2"/>
      <c r="AY116" s="2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</row>
    <row r="117" spans="3:6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2"/>
      <c r="AV117" s="2"/>
      <c r="AW117" s="2"/>
      <c r="AX117" s="2"/>
      <c r="AY117" s="2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</row>
    <row r="118" spans="3:6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2"/>
      <c r="AV118" s="2"/>
      <c r="AW118" s="2"/>
      <c r="AX118" s="2"/>
      <c r="AY118" s="2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</row>
    <row r="119" spans="3:6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2"/>
      <c r="AV119" s="2"/>
      <c r="AW119" s="2"/>
      <c r="AX119" s="2"/>
      <c r="AY119" s="2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</row>
    <row r="120" spans="3:6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2"/>
      <c r="AV120" s="2"/>
      <c r="AW120" s="2"/>
      <c r="AX120" s="2"/>
      <c r="AY120" s="2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</row>
    <row r="121" spans="3:6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2"/>
      <c r="AV121" s="2"/>
      <c r="AW121" s="2"/>
      <c r="AX121" s="2"/>
      <c r="AY121" s="2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</row>
    <row r="122" spans="3:6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2"/>
      <c r="AV122" s="2"/>
      <c r="AW122" s="2"/>
      <c r="AX122" s="2"/>
      <c r="AY122" s="2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</row>
    <row r="123" spans="3:6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2"/>
      <c r="AV123" s="2"/>
      <c r="AW123" s="2"/>
      <c r="AX123" s="2"/>
      <c r="AY123" s="2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</row>
    <row r="124" spans="3:6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2"/>
      <c r="AV124" s="2"/>
      <c r="AW124" s="2"/>
      <c r="AX124" s="2"/>
      <c r="AY124" s="2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</row>
    <row r="125" spans="3:6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2"/>
      <c r="AV125" s="2"/>
      <c r="AW125" s="2"/>
      <c r="AX125" s="2"/>
      <c r="AY125" s="2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</row>
    <row r="126" spans="3:6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2"/>
      <c r="AV126" s="2"/>
      <c r="AW126" s="2"/>
      <c r="AX126" s="2"/>
      <c r="AY126" s="2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</row>
    <row r="127" spans="3:6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2"/>
      <c r="AV127" s="2"/>
      <c r="AW127" s="2"/>
      <c r="AX127" s="2"/>
      <c r="AY127" s="2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</row>
    <row r="128" spans="3:6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2"/>
      <c r="AV128" s="2"/>
      <c r="AW128" s="2"/>
      <c r="AX128" s="2"/>
      <c r="AY128" s="2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</row>
    <row r="129" spans="3:6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2"/>
      <c r="AV129" s="2"/>
      <c r="AW129" s="2"/>
      <c r="AX129" s="2"/>
      <c r="AY129" s="2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</row>
    <row r="130" spans="3:6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2"/>
      <c r="AV130" s="2"/>
      <c r="AW130" s="2"/>
      <c r="AX130" s="2"/>
      <c r="AY130" s="2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</row>
    <row r="131" spans="3:6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2"/>
      <c r="AV131" s="2"/>
      <c r="AW131" s="2"/>
      <c r="AX131" s="2"/>
      <c r="AY131" s="2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</row>
    <row r="132" spans="3:6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2"/>
      <c r="AV132" s="2"/>
      <c r="AW132" s="2"/>
      <c r="AX132" s="2"/>
      <c r="AY132" s="2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</row>
    <row r="133" spans="3:6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2"/>
      <c r="AV133" s="2"/>
      <c r="AW133" s="2"/>
      <c r="AX133" s="2"/>
      <c r="AY133" s="2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</row>
    <row r="134" spans="3:6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2"/>
      <c r="AV134" s="2"/>
      <c r="AW134" s="2"/>
      <c r="AX134" s="2"/>
      <c r="AY134" s="2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</row>
    <row r="135" spans="3:6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2"/>
      <c r="AV135" s="2"/>
      <c r="AW135" s="2"/>
      <c r="AX135" s="2"/>
      <c r="AY135" s="2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</row>
    <row r="136" spans="3:6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2"/>
      <c r="AV136" s="2"/>
      <c r="AW136" s="2"/>
      <c r="AX136" s="2"/>
      <c r="AY136" s="2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</row>
    <row r="137" spans="3:6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2"/>
      <c r="AV137" s="2"/>
      <c r="AW137" s="2"/>
      <c r="AX137" s="2"/>
      <c r="AY137" s="2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</row>
    <row r="138" spans="3:6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2"/>
      <c r="AV138" s="2"/>
      <c r="AW138" s="2"/>
      <c r="AX138" s="2"/>
      <c r="AY138" s="2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</row>
    <row r="139" spans="3:6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2"/>
      <c r="AV139" s="2"/>
      <c r="AW139" s="2"/>
      <c r="AX139" s="2"/>
      <c r="AY139" s="2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</row>
    <row r="140" spans="3:6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2"/>
      <c r="AV140" s="2"/>
      <c r="AW140" s="2"/>
      <c r="AX140" s="2"/>
      <c r="AY140" s="2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</row>
    <row r="141" spans="3:6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2"/>
      <c r="AV141" s="2"/>
      <c r="AW141" s="2"/>
      <c r="AX141" s="2"/>
      <c r="AY141" s="2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</row>
    <row r="142" spans="3:6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</row>
    <row r="143" spans="3:6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</row>
    <row r="144" spans="3:6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</row>
    <row r="145" spans="3:6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</row>
    <row r="146" spans="3:6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</row>
    <row r="147" spans="3:6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</row>
    <row r="148" spans="3:6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</row>
    <row r="149" spans="3:6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</row>
    <row r="150" spans="3:6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</row>
    <row r="151" spans="3:6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</row>
    <row r="152" spans="3:6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</row>
    <row r="153" spans="3:6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</row>
    <row r="154" spans="3:6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</row>
    <row r="155" spans="3:6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</row>
    <row r="156" spans="3:6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</row>
    <row r="157" spans="3:6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</row>
    <row r="158" spans="3:6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</row>
    <row r="159" spans="3:6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</row>
    <row r="160" spans="3:6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</row>
    <row r="161" spans="3:6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</row>
    <row r="162" spans="3:6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</row>
    <row r="163" spans="3:6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</row>
    <row r="164" spans="3:6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</row>
    <row r="165" spans="3:6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</row>
    <row r="166" spans="3:6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</row>
    <row r="167" spans="3:6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</row>
    <row r="168" spans="3:6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</row>
    <row r="169" spans="3:6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</row>
    <row r="170" spans="3:6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</row>
    <row r="171" spans="3:6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</row>
    <row r="172" spans="3:6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</row>
    <row r="173" spans="3:6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</row>
    <row r="174" spans="3:6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</row>
    <row r="175" spans="3:6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</row>
    <row r="176" spans="3:6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</row>
    <row r="177" spans="3:6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</row>
    <row r="178" spans="3:6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</row>
    <row r="179" spans="3:6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</row>
    <row r="180" spans="3:6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</row>
    <row r="181" spans="3:6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</row>
    <row r="182" spans="3:6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</row>
    <row r="183" spans="3:6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</row>
    <row r="184" spans="3:6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</row>
    <row r="185" spans="3:6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</row>
    <row r="186" spans="3:6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</row>
    <row r="187" spans="3:6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</row>
    <row r="188" spans="3:6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</row>
    <row r="189" spans="3:6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</row>
    <row r="190" spans="3:6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</row>
    <row r="191" spans="3:6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</row>
    <row r="192" spans="3:6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</row>
    <row r="193" spans="3:6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</row>
    <row r="194" spans="3:6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</row>
    <row r="195" spans="3:6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</row>
    <row r="196" spans="3:6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</row>
    <row r="197" spans="3:6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</row>
    <row r="198" spans="3:6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</row>
    <row r="199" spans="3:6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</row>
    <row r="200" spans="3:6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</row>
    <row r="201" spans="3:6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</row>
    <row r="202" spans="3:6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</row>
    <row r="203" spans="3:6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</row>
    <row r="204" spans="3:6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</row>
    <row r="205" spans="3:6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</row>
    <row r="206" spans="3:6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</row>
    <row r="207" spans="3:6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</row>
    <row r="208" spans="3:6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</row>
    <row r="209" spans="3:6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</row>
    <row r="210" spans="3:6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</row>
    <row r="211" spans="3:6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</row>
    <row r="212" spans="3:6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</row>
    <row r="213" spans="3:6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</row>
    <row r="214" spans="3:6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</row>
    <row r="215" spans="3:6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</row>
    <row r="216" spans="3:6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</row>
    <row r="217" spans="3:6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</row>
    <row r="218" spans="3:6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</row>
    <row r="219" spans="3:6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</row>
    <row r="220" spans="3:6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</row>
    <row r="221" spans="3:6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</row>
    <row r="222" spans="3:6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</row>
    <row r="223" spans="3:6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</row>
    <row r="224" spans="3:6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</row>
    <row r="225" spans="3:6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</row>
    <row r="226" spans="3:6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</row>
    <row r="227" spans="3:6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</row>
    <row r="228" spans="3:6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</row>
    <row r="229" spans="3:6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</row>
    <row r="230" spans="3:6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</row>
    <row r="231" spans="3:6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</row>
    <row r="232" spans="3:6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</row>
    <row r="233" spans="3:6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</row>
    <row r="234" spans="3:6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</row>
    <row r="235" spans="3:6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</row>
    <row r="236" spans="3:6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</row>
    <row r="237" spans="3:6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</row>
    <row r="238" spans="3:6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</row>
    <row r="239" spans="3:6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</row>
    <row r="240" spans="3:6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</row>
    <row r="241" spans="3:6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</row>
    <row r="242" spans="3:6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</row>
    <row r="243" spans="3:6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</row>
    <row r="244" spans="3:6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</row>
    <row r="245" spans="3:6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</row>
    <row r="246" spans="3:6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</row>
    <row r="247" spans="3:6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</row>
    <row r="248" spans="3:6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</row>
    <row r="249" spans="3:6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</row>
    <row r="250" spans="3:6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</row>
    <row r="251" spans="3:6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</row>
    <row r="252" spans="3:6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</row>
    <row r="253" spans="3:6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</row>
    <row r="254" spans="3:6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</row>
    <row r="255" spans="3:6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</row>
    <row r="256" spans="3:6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</row>
    <row r="257" spans="3:6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</row>
    <row r="258" spans="3:6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</row>
    <row r="259" spans="3:6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</row>
    <row r="260" spans="3:6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</row>
    <row r="261" spans="3:6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</row>
    <row r="262" spans="3:6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</row>
    <row r="263" spans="3:6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</row>
    <row r="264" spans="3:6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</row>
    <row r="265" spans="3:6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</row>
    <row r="266" spans="3:6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</row>
    <row r="267" spans="3:6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</row>
    <row r="268" spans="3:6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</row>
    <row r="269" spans="3:6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</row>
    <row r="270" spans="3:6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</row>
    <row r="271" spans="3:6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</row>
    <row r="272" spans="3:6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</row>
    <row r="273" spans="3:6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</row>
    <row r="274" spans="3:6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</row>
    <row r="275" spans="3:6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</row>
    <row r="276" spans="3:6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</row>
    <row r="277" spans="3:6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</row>
    <row r="278" spans="3:6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</row>
    <row r="279" spans="3:6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</row>
    <row r="280" spans="3:6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</row>
    <row r="281" spans="3:6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</row>
    <row r="282" spans="3:6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</row>
    <row r="283" spans="3:6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</row>
    <row r="284" spans="3:6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</row>
    <row r="285" spans="3:6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</row>
    <row r="286" spans="3:6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</row>
    <row r="287" spans="3:6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</row>
    <row r="288" spans="3:6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</row>
    <row r="289" spans="3:6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</row>
    <row r="290" spans="3:6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</row>
    <row r="291" spans="3:6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</row>
    <row r="292" spans="3:6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</row>
    <row r="293" spans="3:6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</row>
    <row r="294" spans="3:6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</row>
    <row r="295" spans="3:6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</row>
    <row r="296" spans="3:6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</row>
    <row r="297" spans="3:6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</row>
    <row r="298" spans="3:6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</row>
    <row r="299" spans="3:6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</row>
    <row r="300" spans="3:6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</row>
    <row r="301" spans="3:6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</row>
    <row r="302" spans="3:6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</row>
    <row r="303" spans="3:6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</row>
    <row r="304" spans="3:6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</row>
    <row r="305" spans="3:6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</row>
    <row r="306" spans="3:6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</row>
    <row r="307" spans="3:6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</row>
    <row r="308" spans="3:6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</row>
    <row r="309" spans="3:6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</row>
    <row r="310" spans="3:6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</row>
    <row r="311" spans="3:6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</row>
    <row r="312" spans="3:6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</row>
    <row r="313" spans="3:6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</row>
    <row r="314" spans="3:6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</row>
    <row r="315" spans="3:6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</row>
    <row r="316" spans="3:6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</row>
    <row r="317" spans="3:6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</row>
    <row r="318" spans="3:6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</row>
  </sheetData>
  <hyperlinks>
    <hyperlink ref="A1" location="Main!A1" display="Main" xr:uid="{C74D512B-33C6-4D7F-AAEB-7048EF7D73C1}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2025-01-30T15:48:35Z</dcterms:created>
  <dcterms:modified xsi:type="dcterms:W3CDTF">2025-06-13T09:48:00Z</dcterms:modified>
</cp:coreProperties>
</file>