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95EB5A5-238C-4799-A86C-9034C55EC3D7}" xr6:coauthVersionLast="47" xr6:coauthVersionMax="47" xr10:uidLastSave="{00000000-0000-0000-0000-000000000000}"/>
  <bookViews>
    <workbookView xWindow="225" yWindow="4680" windowWidth="38175" windowHeight="15240" xr2:uid="{DCDCFE40-F9A0-491E-BE92-52CF71C4A29F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G8" i="2"/>
  <c r="G7" i="2"/>
  <c r="D8" i="2"/>
  <c r="D7" i="2"/>
  <c r="H7" i="2"/>
  <c r="H8" i="2"/>
  <c r="H28" i="2"/>
  <c r="J31" i="2"/>
  <c r="I31" i="2"/>
  <c r="H31" i="2"/>
  <c r="J30" i="2"/>
  <c r="I30" i="2"/>
  <c r="H30" i="2"/>
  <c r="J29" i="2"/>
  <c r="I29" i="2"/>
  <c r="H29" i="2"/>
  <c r="J28" i="2"/>
  <c r="I28" i="2"/>
  <c r="J27" i="2"/>
  <c r="I27" i="2"/>
  <c r="H27" i="2"/>
  <c r="J26" i="2"/>
  <c r="I26" i="2"/>
  <c r="H26" i="2"/>
  <c r="J25" i="2"/>
  <c r="I25" i="2"/>
  <c r="H25" i="2"/>
  <c r="G29" i="2"/>
  <c r="G28" i="2"/>
  <c r="G27" i="2"/>
  <c r="G26" i="2"/>
  <c r="G25" i="2"/>
  <c r="E8" i="2"/>
  <c r="E7" i="2"/>
  <c r="I8" i="2"/>
  <c r="I7" i="2"/>
  <c r="E11" i="2"/>
  <c r="E14" i="2" s="1"/>
  <c r="E16" i="2" s="1"/>
  <c r="E18" i="2" s="1"/>
  <c r="E20" i="2" s="1"/>
  <c r="E22" i="2" s="1"/>
  <c r="I6" i="1"/>
  <c r="I5" i="1"/>
  <c r="I3" i="1"/>
  <c r="I4" i="1" s="1"/>
  <c r="I7" i="1" s="1"/>
  <c r="G31" i="2"/>
  <c r="I11" i="2"/>
  <c r="I14" i="2" s="1"/>
  <c r="I33" i="2" s="1"/>
  <c r="H11" i="2"/>
  <c r="H14" i="2" s="1"/>
  <c r="H33" i="2" s="1"/>
  <c r="G11" i="2"/>
  <c r="G14" i="2" s="1"/>
  <c r="G33" i="2" s="1"/>
  <c r="F11" i="2"/>
  <c r="F14" i="2" s="1"/>
  <c r="F16" i="2" s="1"/>
  <c r="D11" i="2"/>
  <c r="D14" i="2" s="1"/>
  <c r="D16" i="2" s="1"/>
  <c r="C11" i="2"/>
  <c r="C14" i="2" s="1"/>
  <c r="C16" i="2" s="1"/>
  <c r="J11" i="2"/>
  <c r="J14" i="2" s="1"/>
  <c r="J33" i="2" s="1"/>
  <c r="G30" i="2" l="1"/>
  <c r="J16" i="2"/>
  <c r="J32" i="2"/>
  <c r="C18" i="2"/>
  <c r="C20" i="2" s="1"/>
  <c r="C35" i="2"/>
  <c r="D18" i="2"/>
  <c r="D20" i="2" s="1"/>
  <c r="D35" i="2"/>
  <c r="F35" i="2"/>
  <c r="F18" i="2"/>
  <c r="F20" i="2" s="1"/>
  <c r="E34" i="2"/>
  <c r="E35" i="2"/>
  <c r="C32" i="2"/>
  <c r="D32" i="2"/>
  <c r="G16" i="2"/>
  <c r="E32" i="2"/>
  <c r="H16" i="2"/>
  <c r="F32" i="2"/>
  <c r="I16" i="2"/>
  <c r="C33" i="2"/>
  <c r="G32" i="2"/>
  <c r="D33" i="2"/>
  <c r="E33" i="2"/>
  <c r="F33" i="2"/>
  <c r="H32" i="2"/>
  <c r="I32" i="2"/>
  <c r="F34" i="2" l="1"/>
  <c r="F22" i="2"/>
  <c r="D34" i="2"/>
  <c r="D22" i="2"/>
  <c r="J18" i="2"/>
  <c r="J20" i="2" s="1"/>
  <c r="J35" i="2"/>
  <c r="G18" i="2"/>
  <c r="G20" i="2" s="1"/>
  <c r="G22" i="2" s="1"/>
  <c r="G35" i="2"/>
  <c r="H18" i="2"/>
  <c r="H20" i="2" s="1"/>
  <c r="H35" i="2"/>
  <c r="I18" i="2"/>
  <c r="I20" i="2" s="1"/>
  <c r="I35" i="2"/>
  <c r="C34" i="2"/>
  <c r="C22" i="2"/>
  <c r="I34" i="2" l="1"/>
  <c r="I22" i="2"/>
  <c r="H34" i="2"/>
  <c r="H22" i="2"/>
  <c r="J34" i="2"/>
  <c r="J22" i="2"/>
  <c r="G34" i="2"/>
</calcChain>
</file>

<file path=xl/sharedStrings.xml><?xml version="1.0" encoding="utf-8"?>
<sst xmlns="http://schemas.openxmlformats.org/spreadsheetml/2006/main" count="65" uniqueCount="61">
  <si>
    <t>Skechers Inc</t>
  </si>
  <si>
    <t>IR</t>
  </si>
  <si>
    <t>Businesmodell</t>
  </si>
  <si>
    <t>Price</t>
  </si>
  <si>
    <t>Shares</t>
  </si>
  <si>
    <t>MC</t>
  </si>
  <si>
    <t>Cash</t>
  </si>
  <si>
    <t>Debt</t>
  </si>
  <si>
    <t>EV</t>
  </si>
  <si>
    <t>Main</t>
  </si>
  <si>
    <t>x</t>
  </si>
  <si>
    <t>Q123</t>
  </si>
  <si>
    <t>Q223</t>
  </si>
  <si>
    <t>Q323</t>
  </si>
  <si>
    <t>Q423</t>
  </si>
  <si>
    <t>Q124</t>
  </si>
  <si>
    <t>Q224</t>
  </si>
  <si>
    <t>Q324</t>
  </si>
  <si>
    <t>Q424</t>
  </si>
  <si>
    <t>FY19</t>
  </si>
  <si>
    <t>FY20</t>
  </si>
  <si>
    <t>FY21</t>
  </si>
  <si>
    <t>FY22</t>
  </si>
  <si>
    <t>FY23</t>
  </si>
  <si>
    <t>FY24</t>
  </si>
  <si>
    <t>FY18</t>
  </si>
  <si>
    <t>Revenue</t>
  </si>
  <si>
    <t>COGS</t>
  </si>
  <si>
    <t>Gross Profit</t>
  </si>
  <si>
    <t>Selling Expense</t>
  </si>
  <si>
    <t>G&amp;A Expense</t>
  </si>
  <si>
    <t>Operating Profit</t>
  </si>
  <si>
    <t>Other Income</t>
  </si>
  <si>
    <t>Pretax Income</t>
  </si>
  <si>
    <t>Income Tax Expense</t>
  </si>
  <si>
    <t>Net Income</t>
  </si>
  <si>
    <t>EPS</t>
  </si>
  <si>
    <t>Minority Interest</t>
  </si>
  <si>
    <t>Net Income attrutible to Company</t>
  </si>
  <si>
    <t>Revenue Growth</t>
  </si>
  <si>
    <t>Operating Margin</t>
  </si>
  <si>
    <t>Gross Margin</t>
  </si>
  <si>
    <t>Net Margin</t>
  </si>
  <si>
    <t>Tax Rate</t>
  </si>
  <si>
    <t>SKX</t>
  </si>
  <si>
    <t>numbers in mio USD</t>
  </si>
  <si>
    <t>AMER</t>
  </si>
  <si>
    <t>EMEA</t>
  </si>
  <si>
    <t>APAC</t>
  </si>
  <si>
    <t>DTC</t>
  </si>
  <si>
    <t>China Sales</t>
  </si>
  <si>
    <t>Wholesale</t>
  </si>
  <si>
    <t>AMER Growth</t>
  </si>
  <si>
    <t>EMEA Growth</t>
  </si>
  <si>
    <t>APAC Growth</t>
  </si>
  <si>
    <t>China Growth</t>
  </si>
  <si>
    <t>Wholesale Growth</t>
  </si>
  <si>
    <t>DTC Growth</t>
  </si>
  <si>
    <t>Notes</t>
  </si>
  <si>
    <t>Aquired by 3G Capital for 9.4 billion USD</t>
  </si>
  <si>
    <t>Partnership with Harry Kane -&gt; investments in football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</si>
</sst>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9" fontId="0" fillId="0" borderId="0" xfId="1" applyFont="1"/>
    <xf numFmtId="0" fontId="4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B682-57DF-432C-ABC5-111521496BAD}">
  <dimension ref="A1:J14"/>
  <sheetViews>
    <sheetView tabSelected="1" zoomScale="200" zoomScaleNormal="200" workbookViewId="0">
      <selection activeCell="B15" sqref="B15"/>
    </sheetView>
  </sheetViews>
  <sheetFormatPr defaultRowHeight="15" x14ac:dyDescent="0.25"/>
  <cols>
    <col min="1" max="1" width="4.85546875" customWidth="1"/>
  </cols>
  <sheetData>
    <row r="1" spans="1:10" x14ac:dyDescent="0.25">
      <c r="A1" s="1" t="s">
        <v>0</v>
      </c>
    </row>
    <row r="2" spans="1:10" x14ac:dyDescent="0.25">
      <c r="A2" t="s">
        <v>45</v>
      </c>
      <c r="H2" t="s">
        <v>3</v>
      </c>
      <c r="I2">
        <v>60.4</v>
      </c>
    </row>
    <row r="3" spans="1:10" x14ac:dyDescent="0.25">
      <c r="H3" t="s">
        <v>4</v>
      </c>
      <c r="I3" s="5">
        <f>131.593345+19.378651</f>
        <v>150.97199599999999</v>
      </c>
      <c r="J3" s="4" t="s">
        <v>17</v>
      </c>
    </row>
    <row r="4" spans="1:10" x14ac:dyDescent="0.25">
      <c r="B4" t="s">
        <v>44</v>
      </c>
      <c r="H4" t="s">
        <v>5</v>
      </c>
      <c r="I4" s="5">
        <f>I3*I2</f>
        <v>9118.7085583999997</v>
      </c>
      <c r="J4" s="4"/>
    </row>
    <row r="5" spans="1:10" x14ac:dyDescent="0.25">
      <c r="B5" t="s">
        <v>1</v>
      </c>
      <c r="H5" t="s">
        <v>6</v>
      </c>
      <c r="I5" s="5">
        <f>1354.054+113.795</f>
        <v>1467.8490000000002</v>
      </c>
      <c r="J5" s="4" t="s">
        <v>17</v>
      </c>
    </row>
    <row r="6" spans="1:10" x14ac:dyDescent="0.25">
      <c r="H6" t="s">
        <v>7</v>
      </c>
      <c r="I6" s="5">
        <f>49.351+371.438+208.098</f>
        <v>628.88699999999994</v>
      </c>
      <c r="J6" s="4" t="s">
        <v>17</v>
      </c>
    </row>
    <row r="7" spans="1:10" x14ac:dyDescent="0.25">
      <c r="A7" s="3" t="s">
        <v>10</v>
      </c>
      <c r="B7" s="1" t="s">
        <v>2</v>
      </c>
      <c r="H7" t="s">
        <v>8</v>
      </c>
      <c r="I7" s="5">
        <f>I4-I5+I6</f>
        <v>8279.7465584000001</v>
      </c>
    </row>
    <row r="12" spans="1:10" x14ac:dyDescent="0.25">
      <c r="B12" s="8" t="s">
        <v>58</v>
      </c>
    </row>
    <row r="13" spans="1:10" x14ac:dyDescent="0.25">
      <c r="B13" t="s">
        <v>59</v>
      </c>
    </row>
    <row r="14" spans="1:10" x14ac:dyDescent="0.25">
      <c r="B1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8D300-A131-42BA-A03F-6ADA8EC7560C}">
  <dimension ref="A1:V358"/>
  <sheetViews>
    <sheetView zoomScale="200" zoomScaleNormal="200" workbookViewId="0">
      <pane xSplit="2" ySplit="2" topLeftCell="G12" activePane="bottomRight" state="frozen"/>
      <selection pane="topRight" activeCell="C1" sqref="C1"/>
      <selection pane="bottomLeft" activeCell="A3" sqref="A3"/>
      <selection pane="bottomRight" activeCell="G35" sqref="G35"/>
    </sheetView>
  </sheetViews>
  <sheetFormatPr defaultRowHeight="15" x14ac:dyDescent="0.25"/>
  <cols>
    <col min="1" max="1" width="4.7109375" bestFit="1" customWidth="1"/>
    <col min="2" max="2" width="29.42578125" bestFit="1" customWidth="1"/>
  </cols>
  <sheetData>
    <row r="1" spans="1:22" x14ac:dyDescent="0.25">
      <c r="A1" s="2" t="s">
        <v>9</v>
      </c>
    </row>
    <row r="2" spans="1:22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M2" s="4" t="s">
        <v>25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</row>
    <row r="3" spans="1:22" x14ac:dyDescent="0.25">
      <c r="B3" t="s">
        <v>46</v>
      </c>
      <c r="C3" s="5">
        <v>945.93100000000004</v>
      </c>
      <c r="D3" s="5">
        <v>1027.0060000000001</v>
      </c>
      <c r="E3" s="5">
        <v>1017.447</v>
      </c>
      <c r="F3" s="5"/>
      <c r="G3" s="5">
        <v>1019.467</v>
      </c>
      <c r="H3" s="5">
        <v>1100.9290000000001</v>
      </c>
      <c r="I3" s="5">
        <v>1156.0730000000001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25">
      <c r="B4" t="s">
        <v>47</v>
      </c>
      <c r="C4" s="5">
        <v>534.49400000000003</v>
      </c>
      <c r="D4" s="5">
        <v>433.351</v>
      </c>
      <c r="E4" s="5">
        <v>480.37700000000001</v>
      </c>
      <c r="F4" s="5"/>
      <c r="G4" s="5">
        <v>627.65200000000004</v>
      </c>
      <c r="H4" s="5">
        <v>492.53399999999999</v>
      </c>
      <c r="I4" s="5">
        <v>625.61199999999997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5">
      <c r="B5" t="s">
        <v>48</v>
      </c>
      <c r="C5" s="5">
        <v>521.50300000000004</v>
      </c>
      <c r="D5" s="5">
        <v>552.15899999999999</v>
      </c>
      <c r="E5" s="5">
        <v>527.13400000000001</v>
      </c>
      <c r="F5" s="5"/>
      <c r="G5" s="5">
        <v>604.46799999999996</v>
      </c>
      <c r="H5" s="5">
        <v>564.17999999999995</v>
      </c>
      <c r="I5" s="5">
        <v>566.02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5">
      <c r="B6" t="s">
        <v>50</v>
      </c>
      <c r="C6" s="5">
        <v>281.95299999999997</v>
      </c>
      <c r="D6" s="5">
        <v>302.40100000000001</v>
      </c>
      <c r="E6" s="5">
        <v>267.60199999999998</v>
      </c>
      <c r="F6" s="5"/>
      <c r="G6" s="5">
        <v>319.51400000000001</v>
      </c>
      <c r="H6" s="5">
        <v>312.74200000000002</v>
      </c>
      <c r="I6" s="5">
        <v>252.422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5">
      <c r="B7" t="s">
        <v>51</v>
      </c>
      <c r="C7" s="5">
        <f>441.903+852.655</f>
        <v>1294.558</v>
      </c>
      <c r="D7" s="5">
        <f>390.783+682.236</f>
        <v>1073.019</v>
      </c>
      <c r="E7" s="5">
        <f>407.67+766.926</f>
        <v>1174.596</v>
      </c>
      <c r="F7" s="5"/>
      <c r="G7" s="5">
        <f>945.748+475.95</f>
        <v>1421.6980000000001</v>
      </c>
      <c r="H7" s="5">
        <f>446.915+685.196</f>
        <v>1132.1110000000001</v>
      </c>
      <c r="I7" s="5">
        <f>514.632+901.371</f>
        <v>1416.0029999999999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25">
      <c r="B8" t="s">
        <v>49</v>
      </c>
      <c r="C8" s="5">
        <f>298.963+408.407</f>
        <v>707.37</v>
      </c>
      <c r="D8" s="5">
        <f>411.063+528.434</f>
        <v>939.49699999999996</v>
      </c>
      <c r="E8" s="5">
        <f>386.883+463.479</f>
        <v>850.36199999999997</v>
      </c>
      <c r="F8" s="5"/>
      <c r="G8" s="5">
        <f>322.854+507.035</f>
        <v>829.88900000000001</v>
      </c>
      <c r="H8" s="5">
        <f>416.93+608.602</f>
        <v>1025.5319999999999</v>
      </c>
      <c r="I8" s="5">
        <f>401.374+530.328</f>
        <v>931.702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25">
      <c r="B9" s="1" t="s">
        <v>26</v>
      </c>
      <c r="C9" s="6">
        <v>2001.9280000000001</v>
      </c>
      <c r="D9" s="6">
        <v>2012.5160000000001</v>
      </c>
      <c r="E9" s="6">
        <v>2024.9580000000001</v>
      </c>
      <c r="F9" s="6"/>
      <c r="G9" s="6">
        <v>2251.587</v>
      </c>
      <c r="H9" s="6">
        <v>2157.643</v>
      </c>
      <c r="I9" s="6">
        <v>2347.7049999999999</v>
      </c>
      <c r="J9" s="6"/>
      <c r="K9" s="6"/>
      <c r="L9" s="5"/>
      <c r="M9" s="5"/>
      <c r="N9" s="5"/>
      <c r="O9" s="5"/>
      <c r="P9" s="5"/>
      <c r="Q9" s="5"/>
      <c r="R9" s="5"/>
      <c r="S9" s="5"/>
      <c r="T9" s="5"/>
    </row>
    <row r="10" spans="1:22" x14ac:dyDescent="0.25">
      <c r="B10" t="s">
        <v>27</v>
      </c>
      <c r="C10" s="5">
        <v>1023.349</v>
      </c>
      <c r="D10" s="5">
        <v>951.99199999999996</v>
      </c>
      <c r="E10" s="5">
        <v>953.04</v>
      </c>
      <c r="F10" s="5"/>
      <c r="G10" s="5">
        <v>1069.953</v>
      </c>
      <c r="H10" s="5">
        <v>973.20600000000002</v>
      </c>
      <c r="I10" s="5">
        <v>1124.6590000000001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2" x14ac:dyDescent="0.25">
      <c r="B11" t="s">
        <v>28</v>
      </c>
      <c r="C11" s="5">
        <f t="shared" ref="C11:I11" si="0">C9-C10</f>
        <v>978.57900000000006</v>
      </c>
      <c r="D11" s="5">
        <f t="shared" si="0"/>
        <v>1060.5240000000001</v>
      </c>
      <c r="E11" s="5">
        <f t="shared" ref="E11" si="1">E9-E10</f>
        <v>1071.9180000000001</v>
      </c>
      <c r="F11" s="5">
        <f t="shared" si="0"/>
        <v>0</v>
      </c>
      <c r="G11" s="5">
        <f t="shared" si="0"/>
        <v>1181.634</v>
      </c>
      <c r="H11" s="5">
        <f t="shared" si="0"/>
        <v>1184.4369999999999</v>
      </c>
      <c r="I11" s="5">
        <f t="shared" si="0"/>
        <v>1223.0459999999998</v>
      </c>
      <c r="J11" s="5">
        <f>J9-J10</f>
        <v>0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2" x14ac:dyDescent="0.25">
      <c r="B12" t="s">
        <v>29</v>
      </c>
      <c r="C12" s="5">
        <v>128.56</v>
      </c>
      <c r="D12" s="5">
        <v>187.11799999999999</v>
      </c>
      <c r="E12" s="5">
        <v>178.286</v>
      </c>
      <c r="F12" s="5"/>
      <c r="G12" s="5">
        <v>156.501</v>
      </c>
      <c r="H12" s="5">
        <v>235.87</v>
      </c>
      <c r="I12" s="5">
        <v>211.16200000000001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2" x14ac:dyDescent="0.25">
      <c r="B13" t="s">
        <v>30</v>
      </c>
      <c r="C13" s="5">
        <v>626.44200000000001</v>
      </c>
      <c r="D13" s="5">
        <v>655.673</v>
      </c>
      <c r="E13" s="5">
        <v>680.44899999999996</v>
      </c>
      <c r="F13" s="5"/>
      <c r="G13" s="5">
        <v>726.33500000000004</v>
      </c>
      <c r="H13" s="5">
        <v>742.03599999999994</v>
      </c>
      <c r="I13" s="5">
        <v>778.46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2" x14ac:dyDescent="0.25">
      <c r="B14" t="s">
        <v>31</v>
      </c>
      <c r="C14" s="5">
        <f t="shared" ref="C14:F14" si="2">C11-SUM(C12:C13)</f>
        <v>223.57700000000011</v>
      </c>
      <c r="D14" s="5">
        <f t="shared" si="2"/>
        <v>217.73300000000017</v>
      </c>
      <c r="E14" s="5">
        <f t="shared" ref="E14" si="3">E11-SUM(E12:E13)</f>
        <v>213.18300000000022</v>
      </c>
      <c r="F14" s="5">
        <f t="shared" si="2"/>
        <v>0</v>
      </c>
      <c r="G14" s="5">
        <f>G11-SUM(G12:G13)</f>
        <v>298.798</v>
      </c>
      <c r="H14" s="5">
        <f t="shared" ref="H14:J14" si="4">H11-SUM(H12:H13)</f>
        <v>206.53099999999995</v>
      </c>
      <c r="I14" s="5">
        <f t="shared" si="4"/>
        <v>233.42399999999975</v>
      </c>
      <c r="J14" s="5">
        <f t="shared" si="4"/>
        <v>0</v>
      </c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2" x14ac:dyDescent="0.25">
      <c r="B15" t="s">
        <v>32</v>
      </c>
      <c r="C15" s="5">
        <v>9.923</v>
      </c>
      <c r="D15" s="5">
        <v>2.7919999999999998</v>
      </c>
      <c r="E15" s="5">
        <v>-7.0549999999999997</v>
      </c>
      <c r="F15" s="5"/>
      <c r="G15" s="5">
        <v>-2.0499999999999998</v>
      </c>
      <c r="H15" s="5">
        <v>-1.6519999999999999</v>
      </c>
      <c r="I15" s="5">
        <v>11.891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2" x14ac:dyDescent="0.25">
      <c r="B16" t="s">
        <v>33</v>
      </c>
      <c r="C16" s="5">
        <f t="shared" ref="C16:F16" si="5">C14+C15</f>
        <v>233.50000000000011</v>
      </c>
      <c r="D16" s="5">
        <f t="shared" si="5"/>
        <v>220.52500000000018</v>
      </c>
      <c r="E16" s="5">
        <f t="shared" ref="E16" si="6">E14+E15</f>
        <v>206.12800000000021</v>
      </c>
      <c r="F16" s="5">
        <f t="shared" si="5"/>
        <v>0</v>
      </c>
      <c r="G16" s="5">
        <f>G14+G15</f>
        <v>296.74799999999999</v>
      </c>
      <c r="H16" s="5">
        <f t="shared" ref="H16:J16" si="7">H14+H15</f>
        <v>204.87899999999996</v>
      </c>
      <c r="I16" s="5">
        <f t="shared" si="7"/>
        <v>245.31499999999974</v>
      </c>
      <c r="J16" s="5">
        <f t="shared" si="7"/>
        <v>0</v>
      </c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5">
      <c r="B17" t="s">
        <v>34</v>
      </c>
      <c r="C17" s="5">
        <v>43.216000000000001</v>
      </c>
      <c r="D17" s="5">
        <v>38.942</v>
      </c>
      <c r="E17" s="5">
        <v>40.201999999999998</v>
      </c>
      <c r="F17" s="5"/>
      <c r="G17" s="5">
        <v>56.37</v>
      </c>
      <c r="H17" s="5">
        <v>40.354999999999997</v>
      </c>
      <c r="I17" s="5">
        <v>36.006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5">
      <c r="B18" t="s">
        <v>35</v>
      </c>
      <c r="C18" s="5">
        <f t="shared" ref="C18:F18" si="8">C16-C17</f>
        <v>190.28400000000011</v>
      </c>
      <c r="D18" s="5">
        <f t="shared" si="8"/>
        <v>181.58300000000017</v>
      </c>
      <c r="E18" s="5">
        <f t="shared" ref="E18" si="9">E16-E17</f>
        <v>165.92600000000022</v>
      </c>
      <c r="F18" s="5">
        <f t="shared" si="8"/>
        <v>0</v>
      </c>
      <c r="G18" s="5">
        <f>G16-G17</f>
        <v>240.37799999999999</v>
      </c>
      <c r="H18" s="5">
        <f t="shared" ref="H18:J18" si="10">H16-H17</f>
        <v>164.52399999999997</v>
      </c>
      <c r="I18" s="5">
        <f t="shared" si="10"/>
        <v>209.30899999999974</v>
      </c>
      <c r="J18" s="5">
        <f t="shared" si="10"/>
        <v>0</v>
      </c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5">
      <c r="B19" t="s">
        <v>37</v>
      </c>
      <c r="C19" s="5">
        <v>29.841000000000001</v>
      </c>
      <c r="D19" s="5">
        <v>28.824000000000002</v>
      </c>
      <c r="E19" s="5">
        <v>20.510999999999999</v>
      </c>
      <c r="F19" s="5"/>
      <c r="G19" s="5">
        <v>33.756</v>
      </c>
      <c r="H19" s="5">
        <v>24.222000000000001</v>
      </c>
      <c r="I19" s="5">
        <v>16.088000000000001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5">
      <c r="B20" t="s">
        <v>38</v>
      </c>
      <c r="C20" s="5">
        <f>C18-C19</f>
        <v>160.4430000000001</v>
      </c>
      <c r="D20" s="5">
        <f t="shared" ref="D20:F20" si="11">D18-D19</f>
        <v>152.75900000000016</v>
      </c>
      <c r="E20" s="5">
        <f t="shared" ref="E20" si="12">E18-E19</f>
        <v>145.41500000000022</v>
      </c>
      <c r="F20" s="5">
        <f t="shared" si="11"/>
        <v>0</v>
      </c>
      <c r="G20" s="5">
        <f>G18-G19</f>
        <v>206.62199999999999</v>
      </c>
      <c r="H20" s="5">
        <f t="shared" ref="H20:J20" si="13">H18-H19</f>
        <v>140.30199999999996</v>
      </c>
      <c r="I20" s="5">
        <f t="shared" si="13"/>
        <v>193.22099999999975</v>
      </c>
      <c r="J20" s="5">
        <f t="shared" si="13"/>
        <v>0</v>
      </c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5">
      <c r="B22" t="s">
        <v>36</v>
      </c>
      <c r="C22" s="5">
        <f>C20/C23</f>
        <v>1.0341820291349755</v>
      </c>
      <c r="D22" s="5">
        <f>D20/D23</f>
        <v>0.98573272246241306</v>
      </c>
      <c r="E22" s="5">
        <f t="shared" ref="E22:J22" si="14">E20/E23</f>
        <v>0.94104513832713288</v>
      </c>
      <c r="F22" s="5" t="e">
        <f t="shared" si="14"/>
        <v>#DIV/0!</v>
      </c>
      <c r="G22" s="5">
        <f t="shared" si="14"/>
        <v>1.3511947579748622</v>
      </c>
      <c r="H22" s="5">
        <f t="shared" si="14"/>
        <v>0.91999501649147875</v>
      </c>
      <c r="I22" s="5">
        <f t="shared" si="14"/>
        <v>1.2726057261033634</v>
      </c>
      <c r="J22" s="5" t="e">
        <f t="shared" si="14"/>
        <v>#DIV/0!</v>
      </c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5">
      <c r="B23" t="s">
        <v>4</v>
      </c>
      <c r="C23" s="5">
        <v>155.13999999999999</v>
      </c>
      <c r="D23" s="5">
        <v>154.97</v>
      </c>
      <c r="E23" s="5">
        <v>154.52500000000001</v>
      </c>
      <c r="F23" s="5"/>
      <c r="G23" s="5">
        <v>152.91800000000001</v>
      </c>
      <c r="H23" s="5">
        <v>152.50299999999999</v>
      </c>
      <c r="I23" s="5">
        <v>151.83099999999999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2:20" x14ac:dyDescent="0.25">
      <c r="B25" t="s">
        <v>52</v>
      </c>
      <c r="C25" s="5"/>
      <c r="D25" s="5"/>
      <c r="E25" s="5"/>
      <c r="F25" s="5"/>
      <c r="G25" s="7">
        <f t="shared" ref="G25:G30" si="15">G3/C3-1</f>
        <v>7.7739285423566784E-2</v>
      </c>
      <c r="H25" s="7">
        <f t="shared" ref="H25:H31" si="16">H3/D3-1</f>
        <v>7.1979131572746491E-2</v>
      </c>
      <c r="I25" s="7">
        <f t="shared" ref="I25:I31" si="17">I3/E3-1</f>
        <v>0.13624886603429975</v>
      </c>
      <c r="J25" s="7" t="e">
        <f t="shared" ref="J25:J31" si="18">J3/F3-1</f>
        <v>#DIV/0!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2:20" x14ac:dyDescent="0.25">
      <c r="B26" t="s">
        <v>53</v>
      </c>
      <c r="C26" s="5"/>
      <c r="D26" s="5"/>
      <c r="E26" s="5"/>
      <c r="F26" s="5"/>
      <c r="G26" s="7">
        <f t="shared" si="15"/>
        <v>0.17429194715001484</v>
      </c>
      <c r="H26" s="7">
        <f t="shared" si="16"/>
        <v>0.13657058596841809</v>
      </c>
      <c r="I26" s="7">
        <f t="shared" si="17"/>
        <v>0.30233545735953204</v>
      </c>
      <c r="J26" s="7" t="e">
        <f t="shared" si="18"/>
        <v>#DIV/0!</v>
      </c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2:20" x14ac:dyDescent="0.25">
      <c r="B27" t="s">
        <v>54</v>
      </c>
      <c r="C27" s="5"/>
      <c r="D27" s="5"/>
      <c r="E27" s="5"/>
      <c r="F27" s="5"/>
      <c r="G27" s="7">
        <f t="shared" si="15"/>
        <v>0.15908825069079158</v>
      </c>
      <c r="H27" s="7">
        <f t="shared" si="16"/>
        <v>2.1770902946433912E-2</v>
      </c>
      <c r="I27" s="7">
        <f t="shared" si="17"/>
        <v>7.3768719149210682E-2</v>
      </c>
      <c r="J27" s="7" t="e">
        <f t="shared" si="18"/>
        <v>#DIV/0!</v>
      </c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2:20" x14ac:dyDescent="0.25">
      <c r="B28" t="s">
        <v>55</v>
      </c>
      <c r="C28" s="5"/>
      <c r="D28" s="5"/>
      <c r="E28" s="5"/>
      <c r="F28" s="5"/>
      <c r="G28" s="7">
        <f t="shared" si="15"/>
        <v>0.13321723833404864</v>
      </c>
      <c r="H28" s="7">
        <f t="shared" si="16"/>
        <v>3.4196315488374651E-2</v>
      </c>
      <c r="I28" s="7">
        <f t="shared" si="17"/>
        <v>-5.6726033437717094E-2</v>
      </c>
      <c r="J28" s="7" t="e">
        <f t="shared" si="18"/>
        <v>#DIV/0!</v>
      </c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2:20" x14ac:dyDescent="0.25">
      <c r="B29" t="s">
        <v>56</v>
      </c>
      <c r="C29" s="5"/>
      <c r="D29" s="5"/>
      <c r="E29" s="5"/>
      <c r="F29" s="5"/>
      <c r="G29" s="7">
        <f t="shared" si="15"/>
        <v>9.8211126886551314E-2</v>
      </c>
      <c r="H29" s="7">
        <f t="shared" si="16"/>
        <v>5.5070786258211823E-2</v>
      </c>
      <c r="I29" s="7">
        <f t="shared" si="17"/>
        <v>0.20552343103501114</v>
      </c>
      <c r="J29" s="7" t="e">
        <f t="shared" si="18"/>
        <v>#DIV/0!</v>
      </c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2:20" x14ac:dyDescent="0.25">
      <c r="B30" t="s">
        <v>57</v>
      </c>
      <c r="C30" s="5"/>
      <c r="D30" s="5"/>
      <c r="E30" s="5"/>
      <c r="F30" s="5"/>
      <c r="G30" s="7">
        <f t="shared" si="15"/>
        <v>0.17320355683729871</v>
      </c>
      <c r="H30" s="7">
        <f t="shared" si="16"/>
        <v>9.1575598431926863E-2</v>
      </c>
      <c r="I30" s="7">
        <f t="shared" si="17"/>
        <v>9.5653380560279055E-2</v>
      </c>
      <c r="J30" s="7" t="e">
        <f t="shared" si="18"/>
        <v>#DIV/0!</v>
      </c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2:20" x14ac:dyDescent="0.25">
      <c r="B31" t="s">
        <v>39</v>
      </c>
      <c r="C31" s="5"/>
      <c r="D31" s="5"/>
      <c r="E31" s="5"/>
      <c r="F31" s="5"/>
      <c r="G31" s="7">
        <f>G9/C9-1</f>
        <v>0.12470928025383521</v>
      </c>
      <c r="H31" s="7">
        <f t="shared" si="16"/>
        <v>7.2112221716498226E-2</v>
      </c>
      <c r="I31" s="7">
        <f t="shared" si="17"/>
        <v>0.15938454032133009</v>
      </c>
      <c r="J31" s="7" t="e">
        <f t="shared" si="18"/>
        <v>#DIV/0!</v>
      </c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2:20" x14ac:dyDescent="0.25">
      <c r="B32" t="s">
        <v>41</v>
      </c>
      <c r="C32" s="7">
        <f t="shared" ref="C32:F32" si="19">C11/C9</f>
        <v>0.48881827917887155</v>
      </c>
      <c r="D32" s="7">
        <f t="shared" si="19"/>
        <v>0.52696425767546695</v>
      </c>
      <c r="E32" s="7">
        <f t="shared" si="19"/>
        <v>0.52935320139973274</v>
      </c>
      <c r="F32" s="7" t="e">
        <f t="shared" si="19"/>
        <v>#DIV/0!</v>
      </c>
      <c r="G32" s="7">
        <f>G11/G9</f>
        <v>0.52480050737546446</v>
      </c>
      <c r="H32" s="7">
        <f t="shared" ref="H32:J32" si="20">H11/H9</f>
        <v>0.54894947866723076</v>
      </c>
      <c r="I32" s="7">
        <f t="shared" si="20"/>
        <v>0.52095386771336261</v>
      </c>
      <c r="J32" s="7" t="e">
        <f t="shared" si="20"/>
        <v>#DIV/0!</v>
      </c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2:20" x14ac:dyDescent="0.25">
      <c r="B33" t="s">
        <v>40</v>
      </c>
      <c r="C33" s="7">
        <f t="shared" ref="C33:F33" si="21">C14/C9</f>
        <v>0.11168083967055763</v>
      </c>
      <c r="D33" s="7">
        <f t="shared" si="21"/>
        <v>0.10818945041927626</v>
      </c>
      <c r="E33" s="7">
        <f t="shared" si="21"/>
        <v>0.10527773909384798</v>
      </c>
      <c r="F33" s="7" t="e">
        <f t="shared" si="21"/>
        <v>#DIV/0!</v>
      </c>
      <c r="G33" s="7">
        <f>G14/G9</f>
        <v>0.13270550949174958</v>
      </c>
      <c r="H33" s="7">
        <f t="shared" ref="H33:J33" si="22">H14/H9</f>
        <v>9.5720654436345559E-2</v>
      </c>
      <c r="I33" s="7">
        <f t="shared" si="22"/>
        <v>9.9426461161006077E-2</v>
      </c>
      <c r="J33" s="7" t="e">
        <f t="shared" si="22"/>
        <v>#DIV/0!</v>
      </c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2:20" x14ac:dyDescent="0.25">
      <c r="B34" t="s">
        <v>42</v>
      </c>
      <c r="C34" s="7">
        <f t="shared" ref="C34:F34" si="23">C20/C9</f>
        <v>8.0144240951722581E-2</v>
      </c>
      <c r="D34" s="7">
        <f t="shared" si="23"/>
        <v>7.5904489703435968E-2</v>
      </c>
      <c r="E34" s="7">
        <f t="shared" si="23"/>
        <v>7.1811365964133678E-2</v>
      </c>
      <c r="F34" s="7" t="e">
        <f t="shared" si="23"/>
        <v>#DIV/0!</v>
      </c>
      <c r="G34" s="7">
        <f>G20/G9</f>
        <v>9.1767273483103248E-2</v>
      </c>
      <c r="H34" s="7">
        <f t="shared" ref="H34:J34" si="24">H20/H9</f>
        <v>6.5025585789678819E-2</v>
      </c>
      <c r="I34" s="7">
        <f t="shared" si="24"/>
        <v>8.2302077986799768E-2</v>
      </c>
      <c r="J34" s="7" t="e">
        <f t="shared" si="24"/>
        <v>#DIV/0!</v>
      </c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2:20" x14ac:dyDescent="0.25">
      <c r="B35" t="s">
        <v>43</v>
      </c>
      <c r="C35" s="7">
        <f t="shared" ref="C35:F35" si="25">C17/C16</f>
        <v>0.1850792291220556</v>
      </c>
      <c r="D35" s="7">
        <f t="shared" si="25"/>
        <v>0.17658768847069478</v>
      </c>
      <c r="E35" s="7">
        <f t="shared" si="25"/>
        <v>0.19503415353566694</v>
      </c>
      <c r="F35" s="7" t="e">
        <f t="shared" si="25"/>
        <v>#DIV/0!</v>
      </c>
      <c r="G35" s="7">
        <f>G17/G16</f>
        <v>0.18995915726474988</v>
      </c>
      <c r="H35" s="7">
        <f t="shared" ref="H35:J35" si="26">H17/H16</f>
        <v>0.19696991883013878</v>
      </c>
      <c r="I35" s="7">
        <f t="shared" si="26"/>
        <v>0.14677455516376919</v>
      </c>
      <c r="J35" s="7" t="e">
        <f t="shared" si="26"/>
        <v>#DIV/0!</v>
      </c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2:20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2:20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2:20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2:20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2:20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2:20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2:20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2:20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2:20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2:20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2:20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2:20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2:20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3:20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3:20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3:20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3:20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3:20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3:20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3:20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3:20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3:20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3:20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3:20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3:20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3:20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3:20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3:20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3:20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3:20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3:20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3:20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3:20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3:20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3:20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3:20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3:20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3:20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3:20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3:20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3:20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3:20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3:20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3:20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3:20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3:20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3:20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3:20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3:20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3:20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3:20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3:20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3:20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3:20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3:20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3:20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3:20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3:20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3:20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3:20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3:20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3:20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3:20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3:20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3:20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3:20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3:20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3:20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3:20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3:20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3:20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3:20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3:20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3:20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3:20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3:20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3:20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3:20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3:20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3:20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3:20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3:20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3:20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3:20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3:20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3:20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3:20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3:20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3:20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3:20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3:20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3:20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3:20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3:20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3:20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3:20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3:20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3:20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3:20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3:20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3:20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3:20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3:20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3:20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3:20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3:20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3:20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3:20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3:20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3:20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3:20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3:20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3:20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3:20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3:20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3:20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3:20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3:20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3:20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3:20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3:20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3:20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3:20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3:20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3:20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3:20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3:20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3:20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3:20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3:20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3:20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3:20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3:20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3:20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3:20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3:20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3:20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3:20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3:20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3:20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3:20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3:20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3:20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3:20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3:20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3:20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3:20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3:20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3:20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3:20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3:20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3:20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3:20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3:20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3:20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3:20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3:20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3:20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3:20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3:20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3:20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3:20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3:20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3:20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3:20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3:20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3:20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3:20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3:20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3:20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3:20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3:20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3:20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3:20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3:20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3:20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3:20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3:20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3:20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3:20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3:20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3:20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3:20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3:20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3:20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3:20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3:20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3:20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3:20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3:20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3:20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3:20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3:20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3:20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3:20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3:20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3:20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3:20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3:20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3:20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3:20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3:20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3:20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3:20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3:20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3:20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3:20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3:20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3:20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3:20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3:20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3:20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3:20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3:20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3:20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3:20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3:20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3:20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3:20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3:20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3:20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3:20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3:20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3:20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3:20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3:20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3:20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3:20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3:20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3:20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3:20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3:20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3:20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3:20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3:20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3:20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3:20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3:20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3:20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3:20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3:20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3:20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3:20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3:20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3:20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3:20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3:20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3:20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3:20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3:20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3:20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3:20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3:20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3:20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3:20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3:20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3:20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3:20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3:20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3:20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3:20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3:20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3:20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3:20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3:20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3:20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3:20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3:20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3:20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3:20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3:20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3:20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3:20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3:20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3:20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3:20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3:20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3:20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3:20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3:20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3:20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3:20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3:20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3:20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3:20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3:20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3:20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3:20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3:20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3:20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3:20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3:20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3:20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3:20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3:20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3:20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3:20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3:20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3:20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3:20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3:20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3:20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3:20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3:20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3:20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3:20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3:20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3:20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3:20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3:20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3:20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3:20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3:20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3:20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3:20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3:20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3:20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3:20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3:20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3:20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3:20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3:20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3:20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</sheetData>
  <hyperlinks>
    <hyperlink ref="A1" location="Main!A1" display="Main" xr:uid="{FB06A3FD-67C3-499B-98A9-6A412A63412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2024-06-28T14:29:33Z</dcterms:created>
  <dcterms:modified xsi:type="dcterms:W3CDTF">2025-05-06T15:18:16Z</dcterms:modified>
</cp:coreProperties>
</file>