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D0A5221-899C-4A40-8381-84084641E574}" xr6:coauthVersionLast="47" xr6:coauthVersionMax="47" xr10:uidLastSave="{00000000-0000-0000-0000-000000000000}"/>
  <bookViews>
    <workbookView xWindow="19095" yWindow="0" windowWidth="19410" windowHeight="20925" xr2:uid="{D6D5C0B0-0DA9-4C26-A53F-ED546E3BB5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21" i="2"/>
  <c r="M18" i="2"/>
  <c r="M15" i="2"/>
  <c r="I21" i="2"/>
  <c r="I14" i="2"/>
  <c r="M12" i="2"/>
  <c r="M29" i="2" s="1"/>
  <c r="I5" i="1"/>
  <c r="I3" i="1"/>
  <c r="I4" i="1" s="1"/>
  <c r="I7" i="1" s="1"/>
  <c r="N27" i="2"/>
  <c r="M27" i="2"/>
  <c r="N26" i="2"/>
  <c r="M26" i="2"/>
  <c r="K27" i="2"/>
  <c r="J27" i="2"/>
  <c r="I27" i="2"/>
  <c r="H27" i="2"/>
  <c r="G27" i="2"/>
  <c r="K26" i="2"/>
  <c r="J26" i="2"/>
  <c r="I26" i="2"/>
  <c r="H26" i="2"/>
  <c r="G26" i="2"/>
  <c r="L27" i="2"/>
  <c r="L26" i="2"/>
  <c r="N32" i="2"/>
  <c r="M32" i="2"/>
  <c r="L32" i="2"/>
  <c r="N31" i="2"/>
  <c r="M31" i="2"/>
  <c r="L31" i="2"/>
  <c r="N30" i="2"/>
  <c r="M30" i="2"/>
  <c r="L30" i="2"/>
  <c r="N29" i="2"/>
  <c r="L29" i="2"/>
  <c r="M28" i="2"/>
  <c r="L28" i="2"/>
  <c r="L23" i="2"/>
  <c r="L21" i="2"/>
  <c r="L18" i="2"/>
  <c r="L15" i="2"/>
  <c r="L12" i="2"/>
  <c r="V28" i="2"/>
  <c r="G8" i="2"/>
  <c r="K8" i="2"/>
  <c r="K28" i="2"/>
  <c r="K12" i="2"/>
  <c r="K15" i="2" s="1"/>
  <c r="F24" i="2"/>
  <c r="F19" i="2"/>
  <c r="F17" i="2"/>
  <c r="F16" i="2"/>
  <c r="F13" i="2"/>
  <c r="F11" i="2"/>
  <c r="J24" i="2"/>
  <c r="J19" i="2"/>
  <c r="J17" i="2"/>
  <c r="J16" i="2"/>
  <c r="J13" i="2"/>
  <c r="J11" i="2"/>
  <c r="J10" i="2"/>
  <c r="N28" i="2" s="1"/>
  <c r="V14" i="2"/>
  <c r="V12" i="2"/>
  <c r="V15" i="2" s="1"/>
  <c r="E14" i="2"/>
  <c r="F14" i="2" s="1"/>
  <c r="T28" i="2"/>
  <c r="S28" i="2"/>
  <c r="R28" i="2"/>
  <c r="Q28" i="2"/>
  <c r="P28" i="2"/>
  <c r="Q17" i="2"/>
  <c r="S17" i="2"/>
  <c r="T12" i="2"/>
  <c r="T15" i="2" s="1"/>
  <c r="T18" i="2" s="1"/>
  <c r="T32" i="2" s="1"/>
  <c r="S12" i="2"/>
  <c r="S15" i="2" s="1"/>
  <c r="S30" i="2" s="1"/>
  <c r="R12" i="2"/>
  <c r="R15" i="2" s="1"/>
  <c r="R18" i="2" s="1"/>
  <c r="R32" i="2" s="1"/>
  <c r="Q12" i="2"/>
  <c r="Q15" i="2" s="1"/>
  <c r="Q30" i="2" s="1"/>
  <c r="P12" i="2"/>
  <c r="P15" i="2" s="1"/>
  <c r="P18" i="2" s="1"/>
  <c r="P32" i="2" s="1"/>
  <c r="U12" i="2"/>
  <c r="U15" i="2" s="1"/>
  <c r="U18" i="2" s="1"/>
  <c r="I28" i="2"/>
  <c r="H28" i="2"/>
  <c r="G28" i="2"/>
  <c r="I12" i="2"/>
  <c r="I29" i="2" s="1"/>
  <c r="D12" i="2"/>
  <c r="D15" i="2" s="1"/>
  <c r="D30" i="2" s="1"/>
  <c r="G12" i="2"/>
  <c r="G15" i="2" s="1"/>
  <c r="G18" i="2" s="1"/>
  <c r="E12" i="2"/>
  <c r="C12" i="2"/>
  <c r="C15" i="2" s="1"/>
  <c r="C18" i="2" s="1"/>
  <c r="C21" i="2" s="1"/>
  <c r="H12" i="2"/>
  <c r="H15" i="2" s="1"/>
  <c r="H18" i="2" s="1"/>
  <c r="H32" i="2" s="1"/>
  <c r="K29" i="2" l="1"/>
  <c r="K18" i="2"/>
  <c r="K30" i="2"/>
  <c r="J14" i="2"/>
  <c r="F10" i="2"/>
  <c r="F12" i="2" s="1"/>
  <c r="F15" i="2" s="1"/>
  <c r="F18" i="2" s="1"/>
  <c r="F21" i="2" s="1"/>
  <c r="J12" i="2"/>
  <c r="J29" i="2" s="1"/>
  <c r="V29" i="2"/>
  <c r="V18" i="2"/>
  <c r="V30" i="2"/>
  <c r="T30" i="2"/>
  <c r="E15" i="2"/>
  <c r="E18" i="2" s="1"/>
  <c r="E21" i="2" s="1"/>
  <c r="R21" i="2"/>
  <c r="R31" i="2" s="1"/>
  <c r="P21" i="2"/>
  <c r="P31" i="2" s="1"/>
  <c r="T21" i="2"/>
  <c r="T31" i="2" s="1"/>
  <c r="S29" i="2"/>
  <c r="T29" i="2"/>
  <c r="U29" i="2"/>
  <c r="G21" i="2"/>
  <c r="G31" i="2" s="1"/>
  <c r="P30" i="2"/>
  <c r="P29" i="2"/>
  <c r="Q29" i="2"/>
  <c r="R30" i="2"/>
  <c r="U30" i="2"/>
  <c r="U21" i="2"/>
  <c r="U31" i="2" s="1"/>
  <c r="H21" i="2"/>
  <c r="H31" i="2" s="1"/>
  <c r="R29" i="2"/>
  <c r="U32" i="2"/>
  <c r="U28" i="2"/>
  <c r="C23" i="2"/>
  <c r="Q18" i="2"/>
  <c r="Q32" i="2" s="1"/>
  <c r="S18" i="2"/>
  <c r="D29" i="2"/>
  <c r="G29" i="2"/>
  <c r="E29" i="2"/>
  <c r="H29" i="2"/>
  <c r="D18" i="2"/>
  <c r="D21" i="2" s="1"/>
  <c r="I15" i="2"/>
  <c r="G32" i="2"/>
  <c r="C29" i="2"/>
  <c r="C31" i="2"/>
  <c r="H30" i="2"/>
  <c r="C30" i="2"/>
  <c r="C32" i="2"/>
  <c r="G30" i="2"/>
  <c r="K32" i="2" l="1"/>
  <c r="K21" i="2"/>
  <c r="J15" i="2"/>
  <c r="J18" i="2" s="1"/>
  <c r="J32" i="2" s="1"/>
  <c r="F30" i="2"/>
  <c r="F29" i="2"/>
  <c r="T23" i="2"/>
  <c r="R23" i="2"/>
  <c r="J28" i="2"/>
  <c r="E30" i="2"/>
  <c r="V32" i="2"/>
  <c r="V21" i="2"/>
  <c r="G23" i="2"/>
  <c r="P23" i="2"/>
  <c r="U23" i="2"/>
  <c r="S32" i="2"/>
  <c r="S21" i="2"/>
  <c r="S31" i="2" s="1"/>
  <c r="Q21" i="2"/>
  <c r="H23" i="2"/>
  <c r="D32" i="2"/>
  <c r="E32" i="2"/>
  <c r="F32" i="2"/>
  <c r="I30" i="2"/>
  <c r="I18" i="2"/>
  <c r="I23" i="2" s="1"/>
  <c r="J30" i="2" l="1"/>
  <c r="J21" i="2"/>
  <c r="J31" i="2" s="1"/>
  <c r="K31" i="2"/>
  <c r="K23" i="2"/>
  <c r="V31" i="2"/>
  <c r="V23" i="2"/>
  <c r="Q23" i="2"/>
  <c r="Q31" i="2"/>
  <c r="S23" i="2"/>
  <c r="I32" i="2"/>
  <c r="I31" i="2"/>
  <c r="F31" i="2"/>
  <c r="F23" i="2"/>
  <c r="E31" i="2"/>
  <c r="E23" i="2"/>
  <c r="D31" i="2"/>
  <c r="D23" i="2"/>
  <c r="J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tc={93488800-9525-4897-9A19-EDD506EE4146}</author>
  </authors>
  <commentList>
    <comment ref="L20" authorId="0" shapeId="0" xr:uid="{93488800-9525-4897-9A19-EDD506EE414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Discontinued Operations</t>
      </text>
    </comment>
  </commentList>
</comments>
</file>

<file path=xl/sharedStrings.xml><?xml version="1.0" encoding="utf-8"?>
<sst xmlns="http://schemas.openxmlformats.org/spreadsheetml/2006/main" count="71" uniqueCount="66">
  <si>
    <t>Levis &amp; Strauss</t>
  </si>
  <si>
    <t>x</t>
  </si>
  <si>
    <t>LEVI</t>
  </si>
  <si>
    <t>Price</t>
  </si>
  <si>
    <t xml:space="preserve">Shares </t>
  </si>
  <si>
    <t>MC</t>
  </si>
  <si>
    <t>Cash</t>
  </si>
  <si>
    <t>Debt</t>
  </si>
  <si>
    <t>EV</t>
  </si>
  <si>
    <t>Main</t>
  </si>
  <si>
    <t>Q124</t>
  </si>
  <si>
    <t>Q123</t>
  </si>
  <si>
    <t>Q223</t>
  </si>
  <si>
    <t>Q323</t>
  </si>
  <si>
    <t>Q423</t>
  </si>
  <si>
    <t>Q424</t>
  </si>
  <si>
    <t>Q224</t>
  </si>
  <si>
    <t>Q324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</si>
  <si>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</si>
  <si>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</si>
  <si>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</si>
  <si>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</si>
  <si>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</si>
  <si>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</si>
  <si>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</si>
  <si>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</si>
  <si>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</si>
  <si>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</si>
  <si>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SG&amp;A</t>
  </si>
  <si>
    <t>Restructuring Cost</t>
  </si>
  <si>
    <t>Operating Income</t>
  </si>
  <si>
    <t>Interest Income</t>
  </si>
  <si>
    <t>Other Income</t>
  </si>
  <si>
    <t>Pretax Income</t>
  </si>
  <si>
    <t>Net Income</t>
  </si>
  <si>
    <t>Income Tax Expense</t>
  </si>
  <si>
    <t>EPS</t>
  </si>
  <si>
    <t>Business Model</t>
  </si>
  <si>
    <t>Products</t>
  </si>
  <si>
    <t>Costumers</t>
  </si>
  <si>
    <t>Competitors</t>
  </si>
  <si>
    <t>Revenue Growth</t>
  </si>
  <si>
    <t>Gross Margin</t>
  </si>
  <si>
    <t>Operating Margin</t>
  </si>
  <si>
    <t>Net Margin</t>
  </si>
  <si>
    <t>Tax Rate</t>
  </si>
  <si>
    <t>Levi's Brand</t>
  </si>
  <si>
    <t>Signature by Levis Strauss</t>
  </si>
  <si>
    <t>Dockers Brands</t>
  </si>
  <si>
    <t>Brands</t>
  </si>
  <si>
    <t>Beyond Yoga Brand</t>
  </si>
  <si>
    <t>Non Controlling Interest</t>
  </si>
  <si>
    <t>Other Brands</t>
  </si>
  <si>
    <t>numbers in mio USD</t>
  </si>
  <si>
    <t>IR</t>
  </si>
  <si>
    <t>Q125</t>
  </si>
  <si>
    <t>Q225</t>
  </si>
  <si>
    <t>Q325</t>
  </si>
  <si>
    <t>Q425</t>
  </si>
  <si>
    <t>Levis Growth</t>
  </si>
  <si>
    <t>Others Growth</t>
  </si>
  <si>
    <t>Wholesale</t>
  </si>
  <si>
    <t>Retail</t>
  </si>
  <si>
    <t>Americas</t>
  </si>
  <si>
    <t>Europe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</si>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</sst>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4" fontId="5" fillId="0" borderId="0" xfId="0" applyNumberFormat="1" applyFont="1"/>
    <xf numFmtId="165" fontId="2" fillId="0" borderId="0" xfId="0" applyNumberFormat="1" applyFont="1"/>
    <xf numFmtId="9" fontId="2" fillId="0" borderId="0" xfId="1" applyFont="1"/>
    <xf numFmtId="9" fontId="5" fillId="0" borderId="0" xfId="1" applyFont="1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DCCB7AD0-61C5-4C6E-873B-9E553715F2BF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0" dT="2025-07-11T15:09:29.80" personId="{DCCB7AD0-61C5-4C6E-873B-9E553715F2BF}" id="{93488800-9525-4897-9A19-EDD506EE4146}">
    <text>Discontinued Operations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c.gov/cgi-bin/browse-edgar?action=getcompany&amp;CIK=0000094845&amp;owner=include&amp;count=40&amp;hidefilings=0" TargetMode="External"/><Relationship Id="rId1" Type="http://schemas.openxmlformats.org/officeDocument/2006/relationships/hyperlink" Target="https://investors.levistrauss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80E4-37AA-40C1-AAF1-14DD30CC99D4}">
  <dimension ref="A1:J12"/>
  <sheetViews>
    <sheetView tabSelected="1" topLeftCell="C1" zoomScale="200" zoomScaleNormal="200" workbookViewId="0">
      <selection activeCell="J5" sqref="J5:J6"/>
    </sheetView>
  </sheetViews>
  <sheetFormatPr defaultRowHeight="12.75" x14ac:dyDescent="0.2"/>
  <cols>
    <col min="1" max="1" width="4.42578125" style="2" customWidth="1"/>
    <col min="2" max="2" width="22.28515625" style="2" customWidth="1"/>
    <col min="3" max="3" width="13.85546875" style="2" customWidth="1"/>
    <col min="4" max="4" width="11.140625" style="2" customWidth="1"/>
    <col min="5" max="5" width="13.28515625" style="2" customWidth="1"/>
    <col min="6" max="16384" width="9.140625" style="2"/>
  </cols>
  <sheetData>
    <row r="1" spans="1:10" x14ac:dyDescent="0.2">
      <c r="A1" s="1" t="s">
        <v>0</v>
      </c>
    </row>
    <row r="2" spans="1:10" x14ac:dyDescent="0.2">
      <c r="A2" s="2" t="s">
        <v>53</v>
      </c>
      <c r="H2" s="2" t="s">
        <v>3</v>
      </c>
      <c r="I2" s="3">
        <v>22.77</v>
      </c>
    </row>
    <row r="3" spans="1:10" x14ac:dyDescent="0.2">
      <c r="H3" s="2" t="s">
        <v>4</v>
      </c>
      <c r="I3" s="3">
        <f>103.091513+287.738043</f>
        <v>390.82955600000003</v>
      </c>
      <c r="J3" s="23" t="s">
        <v>57</v>
      </c>
    </row>
    <row r="4" spans="1:10" x14ac:dyDescent="0.2">
      <c r="B4" s="5" t="s">
        <v>54</v>
      </c>
      <c r="C4" s="5"/>
      <c r="H4" s="2" t="s">
        <v>5</v>
      </c>
      <c r="I4" s="3">
        <f>I3*I2</f>
        <v>8899.1889901200011</v>
      </c>
    </row>
    <row r="5" spans="1:10" x14ac:dyDescent="0.2">
      <c r="B5" s="5" t="s">
        <v>2</v>
      </c>
      <c r="H5" s="2" t="s">
        <v>6</v>
      </c>
      <c r="I5" s="3">
        <f>612.8+94.7</f>
        <v>707.5</v>
      </c>
      <c r="J5" s="23" t="s">
        <v>57</v>
      </c>
    </row>
    <row r="6" spans="1:10" x14ac:dyDescent="0.2">
      <c r="H6" s="2" t="s">
        <v>7</v>
      </c>
      <c r="I6" s="3">
        <v>1042.8</v>
      </c>
      <c r="J6" s="23" t="s">
        <v>57</v>
      </c>
    </row>
    <row r="7" spans="1:10" x14ac:dyDescent="0.2">
      <c r="A7" s="6" t="s">
        <v>1</v>
      </c>
      <c r="B7" s="7" t="s">
        <v>37</v>
      </c>
      <c r="H7" s="2" t="s">
        <v>8</v>
      </c>
      <c r="I7" s="3">
        <f>I4-I5+I6</f>
        <v>9234.4889901200004</v>
      </c>
    </row>
    <row r="8" spans="1:10" x14ac:dyDescent="0.2">
      <c r="B8" s="8" t="s">
        <v>49</v>
      </c>
      <c r="C8" s="9" t="s">
        <v>38</v>
      </c>
      <c r="D8" s="9" t="s">
        <v>39</v>
      </c>
      <c r="E8" s="10" t="s">
        <v>40</v>
      </c>
    </row>
    <row r="9" spans="1:10" x14ac:dyDescent="0.2">
      <c r="B9" s="11" t="s">
        <v>46</v>
      </c>
      <c r="C9" s="12"/>
      <c r="D9" s="12"/>
      <c r="E9" s="13"/>
    </row>
    <row r="10" spans="1:10" x14ac:dyDescent="0.2">
      <c r="B10" s="14" t="s">
        <v>47</v>
      </c>
      <c r="E10" s="15"/>
    </row>
    <row r="11" spans="1:10" x14ac:dyDescent="0.2">
      <c r="B11" s="14" t="s">
        <v>48</v>
      </c>
      <c r="E11" s="15"/>
    </row>
    <row r="12" spans="1:10" x14ac:dyDescent="0.2">
      <c r="B12" s="16" t="s">
        <v>50</v>
      </c>
      <c r="C12" s="17"/>
      <c r="D12" s="17"/>
      <c r="E12" s="18"/>
    </row>
  </sheetData>
  <hyperlinks>
    <hyperlink ref="B4" r:id="rId1" xr:uid="{7F108CC5-27E0-4FD6-A872-F05CE164EB54}"/>
    <hyperlink ref="B5" r:id="rId2" xr:uid="{B9272F93-1BC5-4E74-A539-A5B8C55DBD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3C7A-501A-410A-9E04-3084EFB9A76F}">
  <dimension ref="A1:Z330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M8" sqref="M8"/>
    </sheetView>
  </sheetViews>
  <sheetFormatPr defaultRowHeight="12.75" x14ac:dyDescent="0.2"/>
  <cols>
    <col min="1" max="1" width="4.7109375" style="2" bestFit="1" customWidth="1"/>
    <col min="2" max="2" width="22.140625" style="2" customWidth="1"/>
    <col min="3" max="16384" width="9.140625" style="2"/>
  </cols>
  <sheetData>
    <row r="1" spans="1:26" x14ac:dyDescent="0.2">
      <c r="A1" s="5" t="s">
        <v>9</v>
      </c>
    </row>
    <row r="2" spans="1:26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10</v>
      </c>
      <c r="H2" s="4" t="s">
        <v>16</v>
      </c>
      <c r="I2" s="4" t="s">
        <v>17</v>
      </c>
      <c r="J2" s="4" t="s">
        <v>15</v>
      </c>
      <c r="K2" s="4" t="s">
        <v>55</v>
      </c>
      <c r="L2" s="4" t="s">
        <v>56</v>
      </c>
      <c r="M2" s="4" t="s">
        <v>57</v>
      </c>
      <c r="N2" s="4" t="s">
        <v>58</v>
      </c>
      <c r="O2" s="4"/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</row>
    <row r="3" spans="1:26" x14ac:dyDescent="0.2">
      <c r="A3" s="6"/>
      <c r="B3" s="2" t="s">
        <v>63</v>
      </c>
      <c r="C3" s="3"/>
      <c r="D3" s="3"/>
      <c r="E3" s="3"/>
      <c r="F3" s="3"/>
      <c r="G3" s="3">
        <v>735.8</v>
      </c>
      <c r="H3" s="3">
        <v>712.2</v>
      </c>
      <c r="I3" s="3">
        <v>757.2</v>
      </c>
      <c r="J3" s="3"/>
      <c r="K3" s="3">
        <v>783</v>
      </c>
      <c r="L3" s="3">
        <v>748.4</v>
      </c>
      <c r="M3" s="3">
        <v>806.4</v>
      </c>
      <c r="N3" s="3"/>
      <c r="O3" s="3"/>
      <c r="P3" s="3"/>
      <c r="Q3" s="3"/>
      <c r="R3" s="3"/>
      <c r="S3" s="3"/>
      <c r="T3" s="3"/>
      <c r="U3" s="3"/>
      <c r="V3" s="3"/>
    </row>
    <row r="4" spans="1:26" x14ac:dyDescent="0.2">
      <c r="A4" s="6"/>
      <c r="B4" s="2" t="s">
        <v>64</v>
      </c>
      <c r="C4" s="3"/>
      <c r="D4" s="3"/>
      <c r="E4" s="3"/>
      <c r="F4" s="3"/>
      <c r="G4" s="3">
        <v>423.5</v>
      </c>
      <c r="H4" s="3">
        <v>353.7</v>
      </c>
      <c r="I4" s="3">
        <v>406.6</v>
      </c>
      <c r="J4" s="3"/>
      <c r="K4" s="3">
        <v>400.5</v>
      </c>
      <c r="L4" s="3">
        <v>403.1</v>
      </c>
      <c r="M4" s="3">
        <v>426.3</v>
      </c>
      <c r="N4" s="3"/>
      <c r="O4" s="3"/>
      <c r="P4" s="3"/>
      <c r="Q4" s="3"/>
      <c r="R4" s="3"/>
      <c r="S4" s="3"/>
      <c r="T4" s="3"/>
      <c r="U4" s="3"/>
      <c r="V4" s="3"/>
    </row>
    <row r="5" spans="1:26" x14ac:dyDescent="0.2">
      <c r="A5" s="6"/>
      <c r="B5" s="2" t="s">
        <v>65</v>
      </c>
      <c r="C5" s="3"/>
      <c r="D5" s="3"/>
      <c r="E5" s="3"/>
      <c r="F5" s="3"/>
      <c r="G5" s="3">
        <v>288.8</v>
      </c>
      <c r="H5" s="3">
        <v>260</v>
      </c>
      <c r="I5" s="3">
        <v>247.1</v>
      </c>
      <c r="J5" s="3"/>
      <c r="K5" s="3">
        <v>308.10000000000002</v>
      </c>
      <c r="L5" s="3">
        <v>257.7</v>
      </c>
      <c r="M5" s="3">
        <v>277.7</v>
      </c>
      <c r="N5" s="3"/>
      <c r="O5" s="3"/>
      <c r="P5" s="3"/>
      <c r="Q5" s="3"/>
      <c r="R5" s="3"/>
      <c r="S5" s="3"/>
      <c r="T5" s="3"/>
      <c r="U5" s="3"/>
      <c r="V5" s="3"/>
    </row>
    <row r="6" spans="1:26" x14ac:dyDescent="0.2">
      <c r="A6" s="6"/>
      <c r="B6" s="2" t="s">
        <v>61</v>
      </c>
      <c r="C6" s="3"/>
      <c r="D6" s="3"/>
      <c r="E6" s="3"/>
      <c r="F6" s="3"/>
      <c r="G6" s="3">
        <v>758.4</v>
      </c>
      <c r="H6" s="3">
        <v>710.8</v>
      </c>
      <c r="I6" s="3">
        <v>804.1</v>
      </c>
      <c r="J6" s="3"/>
      <c r="K6" s="3">
        <v>739.3</v>
      </c>
      <c r="L6" s="3">
        <v>729.9</v>
      </c>
      <c r="M6" s="3">
        <v>832.2</v>
      </c>
      <c r="N6" s="3"/>
      <c r="O6" s="3"/>
      <c r="P6" s="3"/>
      <c r="Q6" s="3"/>
      <c r="R6" s="3"/>
      <c r="S6" s="3"/>
      <c r="T6" s="3"/>
      <c r="U6" s="3"/>
      <c r="V6" s="3"/>
    </row>
    <row r="7" spans="1:26" x14ac:dyDescent="0.2">
      <c r="A7" s="6"/>
      <c r="B7" s="2" t="s">
        <v>62</v>
      </c>
      <c r="C7" s="3"/>
      <c r="D7" s="3"/>
      <c r="E7" s="3"/>
      <c r="F7" s="3"/>
      <c r="G7" s="3">
        <v>721.8</v>
      </c>
      <c r="H7" s="3">
        <v>648</v>
      </c>
      <c r="I7" s="3">
        <v>639</v>
      </c>
      <c r="J7" s="3"/>
      <c r="K7" s="3">
        <v>787.5</v>
      </c>
      <c r="L7" s="3">
        <v>716.1</v>
      </c>
      <c r="M7" s="3">
        <v>711.2</v>
      </c>
      <c r="N7" s="3"/>
      <c r="O7" s="3"/>
      <c r="P7" s="3"/>
      <c r="Q7" s="3"/>
      <c r="R7" s="3"/>
      <c r="S7" s="3"/>
      <c r="T7" s="3"/>
      <c r="U7" s="3"/>
      <c r="V7" s="3"/>
    </row>
    <row r="8" spans="1:26" x14ac:dyDescent="0.2">
      <c r="A8" s="6"/>
      <c r="B8" s="2" t="s">
        <v>46</v>
      </c>
      <c r="C8" s="3"/>
      <c r="D8" s="3"/>
      <c r="E8" s="3"/>
      <c r="F8" s="3"/>
      <c r="G8" s="3">
        <f>+G6+G7</f>
        <v>1480.1999999999998</v>
      </c>
      <c r="H8" s="3">
        <v>1325.9</v>
      </c>
      <c r="I8" s="3">
        <v>1410.9</v>
      </c>
      <c r="J8" s="3"/>
      <c r="K8" s="3">
        <f>+K6+K7</f>
        <v>1526.8</v>
      </c>
      <c r="L8" s="3">
        <v>1409.2</v>
      </c>
      <c r="M8" s="3">
        <v>1510.4</v>
      </c>
      <c r="N8" s="3"/>
      <c r="O8" s="3"/>
      <c r="P8" s="3"/>
      <c r="Q8" s="3"/>
      <c r="R8" s="3"/>
      <c r="S8" s="3"/>
      <c r="T8" s="3"/>
      <c r="U8" s="3"/>
      <c r="V8" s="3"/>
    </row>
    <row r="9" spans="1:26" x14ac:dyDescent="0.2">
      <c r="A9" s="6"/>
      <c r="B9" s="2" t="s">
        <v>52</v>
      </c>
      <c r="C9" s="3"/>
      <c r="D9" s="3"/>
      <c r="E9" s="3"/>
      <c r="F9" s="3"/>
      <c r="G9" s="3">
        <v>32.1</v>
      </c>
      <c r="H9" s="3">
        <v>32.9</v>
      </c>
      <c r="I9" s="3">
        <v>32.200000000000003</v>
      </c>
      <c r="J9" s="3"/>
      <c r="K9" s="3">
        <v>35.200000000000003</v>
      </c>
      <c r="L9" s="3">
        <v>36.799999999999997</v>
      </c>
      <c r="M9" s="3">
        <v>33</v>
      </c>
      <c r="N9" s="3"/>
      <c r="O9" s="3"/>
      <c r="P9" s="3"/>
      <c r="Q9" s="3"/>
      <c r="R9" s="3"/>
      <c r="S9" s="3"/>
      <c r="T9" s="3"/>
      <c r="U9" s="3"/>
      <c r="V9" s="3"/>
    </row>
    <row r="10" spans="1:26" x14ac:dyDescent="0.2">
      <c r="B10" s="1" t="s">
        <v>25</v>
      </c>
      <c r="C10" s="19">
        <v>1688.9</v>
      </c>
      <c r="D10" s="19">
        <v>1336.8</v>
      </c>
      <c r="E10" s="19">
        <v>1511</v>
      </c>
      <c r="F10" s="19">
        <f>+U10-SUM(C10:E10)</f>
        <v>1642.3000000000002</v>
      </c>
      <c r="G10" s="19">
        <v>1557.6</v>
      </c>
      <c r="H10" s="19">
        <v>1358.8</v>
      </c>
      <c r="I10" s="19">
        <v>1443.1</v>
      </c>
      <c r="J10" s="19">
        <f>+V10-SUM(G10:I10)</f>
        <v>1995.8000000000002</v>
      </c>
      <c r="K10" s="19">
        <v>1526.8</v>
      </c>
      <c r="L10" s="19">
        <v>1446</v>
      </c>
      <c r="M10" s="19">
        <v>1543.4</v>
      </c>
      <c r="N10" s="19"/>
      <c r="O10" s="3"/>
      <c r="P10" s="19">
        <v>5575.44</v>
      </c>
      <c r="Q10" s="19">
        <v>5763.0870000000004</v>
      </c>
      <c r="R10" s="19">
        <v>4452.6090000000004</v>
      </c>
      <c r="S10" s="19">
        <v>5763.9</v>
      </c>
      <c r="T10" s="19">
        <v>6168.6</v>
      </c>
      <c r="U10" s="19">
        <v>6179</v>
      </c>
      <c r="V10" s="19">
        <v>6355.3</v>
      </c>
      <c r="W10" s="3"/>
      <c r="X10" s="3"/>
      <c r="Y10" s="3"/>
      <c r="Z10" s="3"/>
    </row>
    <row r="11" spans="1:26" x14ac:dyDescent="0.2">
      <c r="B11" s="2" t="s">
        <v>26</v>
      </c>
      <c r="C11" s="3">
        <v>746.6</v>
      </c>
      <c r="D11" s="3">
        <v>552.6</v>
      </c>
      <c r="E11" s="3">
        <v>671.5</v>
      </c>
      <c r="F11" s="3">
        <f>+U11-SUM(C11:E11)</f>
        <v>692.60000000000014</v>
      </c>
      <c r="G11" s="3">
        <v>651.1</v>
      </c>
      <c r="H11" s="3">
        <v>526.4</v>
      </c>
      <c r="I11" s="3">
        <v>569.20000000000005</v>
      </c>
      <c r="J11" s="3">
        <f>+V11-SUM(G11:I11)</f>
        <v>792.7</v>
      </c>
      <c r="K11" s="3">
        <v>579.20000000000005</v>
      </c>
      <c r="L11" s="3">
        <v>540.20000000000005</v>
      </c>
      <c r="M11" s="3">
        <v>591.79999999999995</v>
      </c>
      <c r="N11" s="3"/>
      <c r="O11" s="3"/>
      <c r="P11" s="3">
        <v>2577.4650000000001</v>
      </c>
      <c r="Q11" s="3">
        <v>2661.7139999999999</v>
      </c>
      <c r="R11" s="3">
        <v>2099.6849999999999</v>
      </c>
      <c r="S11" s="3">
        <v>2417.1999999999998</v>
      </c>
      <c r="T11" s="3">
        <v>2619.8000000000002</v>
      </c>
      <c r="U11" s="3">
        <v>2663.3</v>
      </c>
      <c r="V11" s="3">
        <v>2539.4</v>
      </c>
      <c r="W11" s="3"/>
      <c r="X11" s="3"/>
      <c r="Y11" s="3"/>
      <c r="Z11" s="3"/>
    </row>
    <row r="12" spans="1:26" x14ac:dyDescent="0.2">
      <c r="B12" s="2" t="s">
        <v>27</v>
      </c>
      <c r="C12" s="3">
        <f t="shared" ref="C12:G12" si="0">C10-C11</f>
        <v>942.30000000000007</v>
      </c>
      <c r="D12" s="3">
        <f>D10-D11</f>
        <v>784.19999999999993</v>
      </c>
      <c r="E12" s="3">
        <f t="shared" si="0"/>
        <v>839.5</v>
      </c>
      <c r="F12" s="3">
        <f t="shared" si="0"/>
        <v>949.7</v>
      </c>
      <c r="G12" s="3">
        <f t="shared" si="0"/>
        <v>906.49999999999989</v>
      </c>
      <c r="H12" s="3">
        <f>H10-H11</f>
        <v>832.4</v>
      </c>
      <c r="I12" s="3">
        <f t="shared" ref="I12:K12" si="1">I10-I11</f>
        <v>873.89999999999986</v>
      </c>
      <c r="J12" s="3">
        <f t="shared" si="1"/>
        <v>1203.1000000000001</v>
      </c>
      <c r="K12" s="3">
        <f t="shared" si="1"/>
        <v>947.59999999999991</v>
      </c>
      <c r="L12" s="3">
        <f>+L10-L11</f>
        <v>905.8</v>
      </c>
      <c r="M12" s="3">
        <f>+M10-M11</f>
        <v>951.60000000000014</v>
      </c>
      <c r="N12" s="3"/>
      <c r="O12" s="3"/>
      <c r="P12" s="3">
        <f t="shared" ref="P12:T12" si="2">P10-P11</f>
        <v>2997.9749999999995</v>
      </c>
      <c r="Q12" s="3">
        <f t="shared" si="2"/>
        <v>3101.3730000000005</v>
      </c>
      <c r="R12" s="3">
        <f t="shared" si="2"/>
        <v>2352.9240000000004</v>
      </c>
      <c r="S12" s="3">
        <f t="shared" si="2"/>
        <v>3346.7</v>
      </c>
      <c r="T12" s="3">
        <f t="shared" si="2"/>
        <v>3548.8</v>
      </c>
      <c r="U12" s="3">
        <f>U10-U11</f>
        <v>3515.7</v>
      </c>
      <c r="V12" s="3">
        <f>V10-V11</f>
        <v>3815.9</v>
      </c>
      <c r="W12" s="3"/>
      <c r="X12" s="3"/>
      <c r="Y12" s="3"/>
      <c r="Z12" s="3"/>
    </row>
    <row r="13" spans="1:26" x14ac:dyDescent="0.2">
      <c r="B13" s="2" t="s">
        <v>28</v>
      </c>
      <c r="C13" s="3">
        <v>773.5</v>
      </c>
      <c r="D13" s="3">
        <v>767.8</v>
      </c>
      <c r="E13" s="3">
        <v>713</v>
      </c>
      <c r="F13" s="3">
        <f t="shared" ref="F13:F14" si="3">+U13-SUM(C13:E13)</f>
        <v>817.89999999999964</v>
      </c>
      <c r="G13" s="3">
        <v>790.7</v>
      </c>
      <c r="H13" s="3">
        <v>756.4</v>
      </c>
      <c r="I13" s="3">
        <v>726.4</v>
      </c>
      <c r="J13" s="3">
        <f t="shared" ref="J13:J14" si="4">+V13-SUM(G13:I13)</f>
        <v>972.69999999999982</v>
      </c>
      <c r="K13" s="3">
        <v>749.3</v>
      </c>
      <c r="L13" s="3">
        <v>791</v>
      </c>
      <c r="M13" s="3">
        <v>775.6</v>
      </c>
      <c r="N13" s="3"/>
      <c r="O13" s="3"/>
      <c r="P13" s="3">
        <v>2457.5639999999999</v>
      </c>
      <c r="Q13" s="3">
        <v>2534.6979999999999</v>
      </c>
      <c r="R13" s="3">
        <v>2347.6280000000002</v>
      </c>
      <c r="S13" s="3">
        <v>2660.5</v>
      </c>
      <c r="T13" s="3">
        <v>2890.7</v>
      </c>
      <c r="U13" s="3">
        <v>3072.2</v>
      </c>
      <c r="V13" s="3">
        <v>3246.2</v>
      </c>
      <c r="W13" s="3"/>
      <c r="X13" s="3"/>
      <c r="Y13" s="3"/>
      <c r="Z13" s="3"/>
    </row>
    <row r="14" spans="1:26" x14ac:dyDescent="0.2">
      <c r="B14" s="2" t="s">
        <v>29</v>
      </c>
      <c r="C14" s="3">
        <v>11.4</v>
      </c>
      <c r="D14" s="3">
        <v>6.5</v>
      </c>
      <c r="E14" s="3">
        <f>1.5+90.2</f>
        <v>91.7</v>
      </c>
      <c r="F14" s="3">
        <f t="shared" si="3"/>
        <v>-19.399999999999991</v>
      </c>
      <c r="G14" s="3">
        <v>116.2</v>
      </c>
      <c r="H14" s="3">
        <v>55.1</v>
      </c>
      <c r="I14" s="3">
        <f>111.4+3.4</f>
        <v>114.80000000000001</v>
      </c>
      <c r="J14" s="3">
        <f t="shared" si="4"/>
        <v>19.5</v>
      </c>
      <c r="K14" s="3">
        <v>6.7</v>
      </c>
      <c r="L14" s="3">
        <v>6.8</v>
      </c>
      <c r="M14" s="3">
        <v>8.6</v>
      </c>
      <c r="N14" s="3"/>
      <c r="O14" s="3"/>
      <c r="P14" s="3">
        <v>0</v>
      </c>
      <c r="Q14" s="3">
        <v>0</v>
      </c>
      <c r="R14" s="3">
        <v>90.415000000000006</v>
      </c>
      <c r="S14" s="3">
        <v>0</v>
      </c>
      <c r="T14" s="3">
        <v>11.6</v>
      </c>
      <c r="U14" s="3">
        <v>90.2</v>
      </c>
      <c r="V14" s="3">
        <f>188.7+116.9</f>
        <v>305.60000000000002</v>
      </c>
      <c r="W14" s="3"/>
      <c r="X14" s="3"/>
      <c r="Y14" s="3"/>
      <c r="Z14" s="3"/>
    </row>
    <row r="15" spans="1:26" x14ac:dyDescent="0.2">
      <c r="B15" s="2" t="s">
        <v>30</v>
      </c>
      <c r="C15" s="3">
        <f t="shared" ref="C15:G15" si="5">C12-SUM(C13:C14)</f>
        <v>157.40000000000009</v>
      </c>
      <c r="D15" s="3">
        <f t="shared" si="5"/>
        <v>9.8999999999999773</v>
      </c>
      <c r="E15" s="3">
        <f t="shared" si="5"/>
        <v>34.799999999999955</v>
      </c>
      <c r="F15" s="3">
        <f t="shared" si="5"/>
        <v>151.20000000000039</v>
      </c>
      <c r="G15" s="3">
        <f t="shared" si="5"/>
        <v>-0.40000000000020464</v>
      </c>
      <c r="H15" s="3">
        <f>H12-SUM(H13:H14)</f>
        <v>20.899999999999977</v>
      </c>
      <c r="I15" s="3">
        <f t="shared" ref="I15:M15" si="6">I12-SUM(I13:I14)</f>
        <v>32.699999999999818</v>
      </c>
      <c r="J15" s="3">
        <f t="shared" si="6"/>
        <v>210.90000000000032</v>
      </c>
      <c r="K15" s="3">
        <f t="shared" si="6"/>
        <v>191.59999999999991</v>
      </c>
      <c r="L15" s="3">
        <f t="shared" si="6"/>
        <v>108</v>
      </c>
      <c r="M15" s="3">
        <f t="shared" si="6"/>
        <v>167.40000000000009</v>
      </c>
      <c r="N15" s="3"/>
      <c r="O15" s="3"/>
      <c r="P15" s="3">
        <f t="shared" ref="P15:T15" si="7">P12-SUM(P13:P14)</f>
        <v>540.4109999999996</v>
      </c>
      <c r="Q15" s="3">
        <f t="shared" si="7"/>
        <v>566.67500000000064</v>
      </c>
      <c r="R15" s="3">
        <f t="shared" si="7"/>
        <v>-85.118999999999687</v>
      </c>
      <c r="S15" s="3">
        <f t="shared" si="7"/>
        <v>686.19999999999982</v>
      </c>
      <c r="T15" s="3">
        <f t="shared" si="7"/>
        <v>646.50000000000045</v>
      </c>
      <c r="U15" s="3">
        <f>U12-SUM(U13:U14)</f>
        <v>353.30000000000018</v>
      </c>
      <c r="V15" s="3">
        <f>V12-SUM(V13:V14)</f>
        <v>264.10000000000036</v>
      </c>
      <c r="W15" s="3"/>
      <c r="X15" s="3"/>
      <c r="Y15" s="3"/>
      <c r="Z15" s="3"/>
    </row>
    <row r="16" spans="1:26" x14ac:dyDescent="0.2">
      <c r="B16" s="2" t="s">
        <v>31</v>
      </c>
      <c r="C16" s="3">
        <v>-10.7</v>
      </c>
      <c r="D16" s="3">
        <v>-13.2</v>
      </c>
      <c r="E16" s="3">
        <v>-11.5</v>
      </c>
      <c r="F16" s="3">
        <f>+U16-SUM(C16:E16)</f>
        <v>-10.5</v>
      </c>
      <c r="G16" s="3">
        <v>-10</v>
      </c>
      <c r="H16" s="3">
        <v>-10.3</v>
      </c>
      <c r="I16" s="3">
        <v>-10.1</v>
      </c>
      <c r="J16" s="3">
        <f>+V16-SUM(G16:I16)</f>
        <v>-11.399999999999999</v>
      </c>
      <c r="K16" s="3">
        <v>-10.9</v>
      </c>
      <c r="L16" s="3">
        <v>-11.8</v>
      </c>
      <c r="M16" s="3">
        <v>-12.5</v>
      </c>
      <c r="N16" s="3"/>
      <c r="O16" s="3"/>
      <c r="P16" s="3">
        <v>-55.295999999999999</v>
      </c>
      <c r="Q16" s="3">
        <v>-66.248000000000005</v>
      </c>
      <c r="R16" s="3">
        <v>-82.19</v>
      </c>
      <c r="S16" s="3">
        <v>-72.900000000000006</v>
      </c>
      <c r="T16" s="3">
        <v>-25.7</v>
      </c>
      <c r="U16" s="3">
        <v>-45.9</v>
      </c>
      <c r="V16" s="3">
        <v>-41.8</v>
      </c>
      <c r="W16" s="3"/>
      <c r="X16" s="3"/>
      <c r="Y16" s="3"/>
      <c r="Z16" s="3"/>
    </row>
    <row r="17" spans="1:26" x14ac:dyDescent="0.2">
      <c r="B17" s="2" t="s">
        <v>32</v>
      </c>
      <c r="C17" s="3">
        <v>-7.5</v>
      </c>
      <c r="D17" s="3">
        <v>-3.9</v>
      </c>
      <c r="E17" s="3">
        <v>-26.7</v>
      </c>
      <c r="F17" s="3">
        <f>+U17-SUM(C17:E17)</f>
        <v>-4.1000000000000014</v>
      </c>
      <c r="G17" s="3">
        <v>-2.2999999999999998</v>
      </c>
      <c r="H17" s="3">
        <v>0.4</v>
      </c>
      <c r="I17" s="3">
        <v>-0.4</v>
      </c>
      <c r="J17" s="3">
        <f>+V17-SUM(G17:I17)</f>
        <v>-1</v>
      </c>
      <c r="K17" s="3">
        <v>-4.0999999999999996</v>
      </c>
      <c r="L17" s="3">
        <v>6.3</v>
      </c>
      <c r="M17" s="3">
        <v>1.3</v>
      </c>
      <c r="N17" s="3"/>
      <c r="O17" s="3"/>
      <c r="P17" s="3">
        <v>14.907</v>
      </c>
      <c r="Q17" s="3">
        <f>-24.86+2.017</f>
        <v>-22.843</v>
      </c>
      <c r="R17" s="3">
        <v>-22.474</v>
      </c>
      <c r="S17" s="3">
        <f>-36.5+3.4</f>
        <v>-33.1</v>
      </c>
      <c r="T17" s="3">
        <v>28.8</v>
      </c>
      <c r="U17" s="3">
        <v>-42.2</v>
      </c>
      <c r="V17" s="3">
        <v>-3.3</v>
      </c>
      <c r="W17" s="3"/>
      <c r="X17" s="3"/>
      <c r="Y17" s="3"/>
      <c r="Z17" s="3"/>
    </row>
    <row r="18" spans="1:26" x14ac:dyDescent="0.2">
      <c r="B18" s="2" t="s">
        <v>33</v>
      </c>
      <c r="C18" s="3">
        <f t="shared" ref="C18:G18" si="8">C15+C16+C17</f>
        <v>139.2000000000001</v>
      </c>
      <c r="D18" s="3">
        <f t="shared" si="8"/>
        <v>-7.2000000000000224</v>
      </c>
      <c r="E18" s="3">
        <f t="shared" si="8"/>
        <v>-3.4000000000000448</v>
      </c>
      <c r="F18" s="3">
        <f t="shared" si="8"/>
        <v>136.60000000000039</v>
      </c>
      <c r="G18" s="3">
        <f t="shared" si="8"/>
        <v>-12.700000000000205</v>
      </c>
      <c r="H18" s="3">
        <f>H15+H16+H17</f>
        <v>10.999999999999977</v>
      </c>
      <c r="I18" s="3">
        <f t="shared" ref="I18:M18" si="9">I15+I16+I17</f>
        <v>22.199999999999818</v>
      </c>
      <c r="J18" s="3">
        <f t="shared" si="9"/>
        <v>198.50000000000031</v>
      </c>
      <c r="K18" s="3">
        <f t="shared" si="9"/>
        <v>176.59999999999991</v>
      </c>
      <c r="L18" s="3">
        <f t="shared" si="9"/>
        <v>102.5</v>
      </c>
      <c r="M18" s="3">
        <f t="shared" si="9"/>
        <v>156.2000000000001</v>
      </c>
      <c r="N18" s="3"/>
      <c r="O18" s="3"/>
      <c r="P18" s="3">
        <f t="shared" ref="P18:T18" si="10">P15+P16+P17</f>
        <v>500.02199999999959</v>
      </c>
      <c r="Q18" s="3">
        <f t="shared" si="10"/>
        <v>477.58400000000063</v>
      </c>
      <c r="R18" s="3">
        <f t="shared" si="10"/>
        <v>-189.78299999999967</v>
      </c>
      <c r="S18" s="3">
        <f t="shared" si="10"/>
        <v>580.19999999999982</v>
      </c>
      <c r="T18" s="3">
        <f t="shared" si="10"/>
        <v>649.60000000000036</v>
      </c>
      <c r="U18" s="3">
        <f t="shared" ref="U18:V18" si="11">U15+U16+U17</f>
        <v>265.20000000000022</v>
      </c>
      <c r="V18" s="3">
        <f t="shared" si="11"/>
        <v>219.00000000000034</v>
      </c>
      <c r="W18" s="3"/>
      <c r="X18" s="3"/>
      <c r="Y18" s="3"/>
      <c r="Z18" s="3"/>
    </row>
    <row r="19" spans="1:26" x14ac:dyDescent="0.2">
      <c r="B19" s="2" t="s">
        <v>35</v>
      </c>
      <c r="C19" s="3">
        <v>24.5</v>
      </c>
      <c r="D19" s="3">
        <v>-5.6</v>
      </c>
      <c r="E19" s="3">
        <v>-13</v>
      </c>
      <c r="F19" s="3">
        <f>+U19-SUM(C19:E19)</f>
        <v>9.7000000000000011</v>
      </c>
      <c r="G19" s="3">
        <v>-2.1</v>
      </c>
      <c r="H19" s="3">
        <v>-6.2</v>
      </c>
      <c r="I19" s="3">
        <v>-0.5</v>
      </c>
      <c r="J19" s="3">
        <f>+V19-SUM(G19:I19)</f>
        <v>17.200000000000003</v>
      </c>
      <c r="K19" s="3">
        <v>36.4</v>
      </c>
      <c r="L19" s="3">
        <v>22.9</v>
      </c>
      <c r="M19" s="3">
        <v>34.200000000000003</v>
      </c>
      <c r="N19" s="3"/>
      <c r="O19" s="3"/>
      <c r="P19" s="3">
        <v>214.77799999999999</v>
      </c>
      <c r="Q19" s="3">
        <v>82.603999999999999</v>
      </c>
      <c r="R19" s="3">
        <v>-62.642000000000003</v>
      </c>
      <c r="S19" s="3">
        <v>26.7</v>
      </c>
      <c r="T19" s="3">
        <v>80.5</v>
      </c>
      <c r="U19" s="3">
        <v>15.6</v>
      </c>
      <c r="V19" s="3">
        <v>8.4</v>
      </c>
      <c r="W19" s="3"/>
      <c r="X19" s="3"/>
      <c r="Y19" s="3"/>
      <c r="Z19" s="3"/>
    </row>
    <row r="20" spans="1:26" x14ac:dyDescent="0.2">
      <c r="B20" s="2" t="s">
        <v>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-0.8</v>
      </c>
      <c r="I20" s="3">
        <v>2</v>
      </c>
      <c r="J20" s="3">
        <v>0</v>
      </c>
      <c r="K20" s="3">
        <v>5.2</v>
      </c>
      <c r="L20" s="3">
        <v>12.6</v>
      </c>
      <c r="M20" s="3">
        <v>-96.1</v>
      </c>
      <c r="N20" s="3"/>
      <c r="O20" s="3"/>
      <c r="P20" s="3">
        <v>2.1019999999999999</v>
      </c>
      <c r="Q20" s="3">
        <v>0.36799999999999999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/>
      <c r="X20" s="3"/>
      <c r="Y20" s="3"/>
      <c r="Z20" s="3"/>
    </row>
    <row r="21" spans="1:26" x14ac:dyDescent="0.2">
      <c r="B21" s="2" t="s">
        <v>34</v>
      </c>
      <c r="C21" s="3">
        <f>C18-C19-C20</f>
        <v>114.7000000000001</v>
      </c>
      <c r="D21" s="3">
        <f t="shared" ref="D21:K21" si="12">D18-D19-D20</f>
        <v>-1.6000000000000227</v>
      </c>
      <c r="E21" s="3">
        <f t="shared" si="12"/>
        <v>9.5999999999999552</v>
      </c>
      <c r="F21" s="3">
        <f t="shared" si="12"/>
        <v>126.90000000000039</v>
      </c>
      <c r="G21" s="3">
        <f t="shared" si="12"/>
        <v>-10.600000000000206</v>
      </c>
      <c r="H21" s="3">
        <f t="shared" si="12"/>
        <v>17.999999999999979</v>
      </c>
      <c r="I21" s="3">
        <f t="shared" si="12"/>
        <v>20.699999999999818</v>
      </c>
      <c r="J21" s="3">
        <f t="shared" si="12"/>
        <v>181.3000000000003</v>
      </c>
      <c r="K21" s="3">
        <f t="shared" si="12"/>
        <v>134.99999999999991</v>
      </c>
      <c r="L21" s="3">
        <f>+L18-L19-L20</f>
        <v>67</v>
      </c>
      <c r="M21" s="3">
        <f>+M18-M19-M20</f>
        <v>218.10000000000008</v>
      </c>
      <c r="N21" s="3"/>
      <c r="O21" s="3"/>
      <c r="P21" s="3">
        <f t="shared" ref="P21" si="13">P18-P19-P20</f>
        <v>283.1419999999996</v>
      </c>
      <c r="Q21" s="3">
        <f t="shared" ref="Q21" si="14">Q18-Q19-Q20</f>
        <v>394.61200000000065</v>
      </c>
      <c r="R21" s="3">
        <f t="shared" ref="R21" si="15">R18-R19-R20</f>
        <v>-127.14099999999968</v>
      </c>
      <c r="S21" s="3">
        <f t="shared" ref="S21" si="16">S18-S19-S20</f>
        <v>553.49999999999977</v>
      </c>
      <c r="T21" s="3">
        <f t="shared" ref="T21" si="17">T18-T19-T20</f>
        <v>569.10000000000036</v>
      </c>
      <c r="U21" s="3">
        <f t="shared" ref="U21:V21" si="18">U18-U19-U20</f>
        <v>249.60000000000022</v>
      </c>
      <c r="V21" s="3">
        <f t="shared" si="18"/>
        <v>210.60000000000034</v>
      </c>
      <c r="W21" s="3"/>
      <c r="X21" s="3"/>
      <c r="Y21" s="3"/>
      <c r="Z21" s="3"/>
    </row>
    <row r="22" spans="1:26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B23" s="2" t="s">
        <v>36</v>
      </c>
      <c r="C23" s="20">
        <f t="shared" ref="C23:M23" si="19">C21/C24</f>
        <v>0.2896785180133899</v>
      </c>
      <c r="D23" s="20">
        <f t="shared" si="19"/>
        <v>-4.0256103189436022E-3</v>
      </c>
      <c r="E23" s="20">
        <f t="shared" si="19"/>
        <v>2.4134708236039967E-2</v>
      </c>
      <c r="F23" s="20">
        <f t="shared" si="19"/>
        <v>0.31947953988451028</v>
      </c>
      <c r="G23" s="20">
        <f t="shared" si="19"/>
        <v>-2.6570333532785144E-2</v>
      </c>
      <c r="H23" s="20">
        <f t="shared" si="19"/>
        <v>4.5135467561242218E-2</v>
      </c>
      <c r="I23" s="20">
        <f t="shared" si="19"/>
        <v>5.198561844737401E-2</v>
      </c>
      <c r="J23" s="20">
        <f t="shared" si="19"/>
        <v>0.45529884480160798</v>
      </c>
      <c r="K23" s="20">
        <f t="shared" si="19"/>
        <v>0.34041337510677799</v>
      </c>
      <c r="L23" s="20">
        <f t="shared" si="19"/>
        <v>0.16901307263142556</v>
      </c>
      <c r="M23" s="20">
        <f t="shared" si="19"/>
        <v>0.55123219224309916</v>
      </c>
      <c r="N23" s="20"/>
      <c r="O23" s="20"/>
      <c r="P23" s="20">
        <f t="shared" ref="P23:V23" si="20">P21/P24</f>
        <v>0.75076129518607881</v>
      </c>
      <c r="Q23" s="20">
        <f t="shared" si="20"/>
        <v>1.0142122202086339</v>
      </c>
      <c r="R23" s="20">
        <f t="shared" si="20"/>
        <v>-0.32000040914627387</v>
      </c>
      <c r="S23" s="20">
        <f t="shared" si="20"/>
        <v>1.378117770483809</v>
      </c>
      <c r="T23" s="20">
        <f t="shared" si="20"/>
        <v>1.4322705277807677</v>
      </c>
      <c r="U23" s="20">
        <f t="shared" si="20"/>
        <v>0.62838528885085576</v>
      </c>
      <c r="V23" s="20">
        <f t="shared" si="20"/>
        <v>0.52887995981918723</v>
      </c>
      <c r="W23" s="3"/>
      <c r="X23" s="3"/>
      <c r="Y23" s="3"/>
      <c r="Z23" s="3"/>
    </row>
    <row r="24" spans="1:26" x14ac:dyDescent="0.2">
      <c r="B24" s="2" t="s">
        <v>4</v>
      </c>
      <c r="C24" s="3">
        <v>395.95618200000001</v>
      </c>
      <c r="D24" s="3">
        <v>397.45526100000001</v>
      </c>
      <c r="E24" s="3">
        <v>397.76739400000002</v>
      </c>
      <c r="F24" s="3">
        <f>+U24</f>
        <v>397.20853499999998</v>
      </c>
      <c r="G24" s="3">
        <v>398.94117199999999</v>
      </c>
      <c r="H24" s="3">
        <v>398.79945800000002</v>
      </c>
      <c r="I24" s="3">
        <v>398.187049</v>
      </c>
      <c r="J24" s="3">
        <f>+V24</f>
        <v>398.2</v>
      </c>
      <c r="K24" s="3">
        <v>396.576662</v>
      </c>
      <c r="L24" s="3">
        <v>396.41904</v>
      </c>
      <c r="M24" s="3">
        <v>395.65904</v>
      </c>
      <c r="N24" s="3"/>
      <c r="O24" s="3"/>
      <c r="P24" s="3">
        <v>377.13984699999997</v>
      </c>
      <c r="Q24" s="3">
        <v>389.08227699999998</v>
      </c>
      <c r="R24" s="3">
        <v>397.31511699999999</v>
      </c>
      <c r="S24" s="3">
        <v>401.63476000000003</v>
      </c>
      <c r="T24" s="3">
        <v>397.341137</v>
      </c>
      <c r="U24" s="3">
        <v>397.20853499999998</v>
      </c>
      <c r="V24" s="3">
        <v>398.2</v>
      </c>
      <c r="W24" s="3"/>
      <c r="X24" s="3"/>
      <c r="Y24" s="3"/>
      <c r="Z24" s="3"/>
    </row>
    <row r="25" spans="1:26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6"/>
      <c r="B26" s="2" t="s">
        <v>59</v>
      </c>
      <c r="C26" s="3"/>
      <c r="D26" s="3"/>
      <c r="E26" s="3"/>
      <c r="F26" s="3"/>
      <c r="G26" s="21" t="e">
        <f t="shared" ref="G26:G27" si="21">G8/C8-1</f>
        <v>#DIV/0!</v>
      </c>
      <c r="H26" s="21" t="e">
        <f t="shared" ref="H26:H27" si="22">H8/D8-1</f>
        <v>#DIV/0!</v>
      </c>
      <c r="I26" s="21" t="e">
        <f t="shared" ref="I26:I27" si="23">I8/E8-1</f>
        <v>#DIV/0!</v>
      </c>
      <c r="J26" s="21" t="e">
        <f t="shared" ref="J26:J27" si="24">J8/F8-1</f>
        <v>#DIV/0!</v>
      </c>
      <c r="K26" s="21">
        <f t="shared" ref="K26:K27" si="25">K8/G8-1</f>
        <v>3.1482232130793264E-2</v>
      </c>
      <c r="L26" s="21">
        <f t="shared" ref="L26:N28" si="26">L8/H8-1</f>
        <v>6.2825250773059782E-2</v>
      </c>
      <c r="M26" s="21">
        <f t="shared" ref="M26:M27" si="27">M8/I8-1</f>
        <v>7.0522361613154727E-2</v>
      </c>
      <c r="N26" s="21" t="e">
        <f t="shared" ref="N26:N27" si="28">N8/J8-1</f>
        <v>#DIV/0!</v>
      </c>
      <c r="O26" s="3"/>
      <c r="P26" s="21"/>
      <c r="Q26" s="21"/>
      <c r="R26" s="21"/>
      <c r="S26" s="21"/>
      <c r="T26" s="21"/>
      <c r="U26" s="21"/>
      <c r="V26" s="21"/>
      <c r="W26" s="3"/>
      <c r="X26" s="3"/>
      <c r="Y26" s="3"/>
      <c r="Z26" s="3"/>
    </row>
    <row r="27" spans="1:26" x14ac:dyDescent="0.2">
      <c r="A27" s="6"/>
      <c r="B27" s="2" t="s">
        <v>60</v>
      </c>
      <c r="C27" s="3"/>
      <c r="D27" s="3"/>
      <c r="E27" s="3"/>
      <c r="F27" s="3"/>
      <c r="G27" s="21" t="e">
        <f t="shared" si="21"/>
        <v>#DIV/0!</v>
      </c>
      <c r="H27" s="21" t="e">
        <f t="shared" si="22"/>
        <v>#DIV/0!</v>
      </c>
      <c r="I27" s="21" t="e">
        <f t="shared" si="23"/>
        <v>#DIV/0!</v>
      </c>
      <c r="J27" s="21" t="e">
        <f t="shared" si="24"/>
        <v>#DIV/0!</v>
      </c>
      <c r="K27" s="21">
        <f t="shared" si="25"/>
        <v>9.6573208722741555E-2</v>
      </c>
      <c r="L27" s="21">
        <f t="shared" si="26"/>
        <v>0.11854103343465039</v>
      </c>
      <c r="M27" s="21">
        <f t="shared" si="27"/>
        <v>2.4844720496894235E-2</v>
      </c>
      <c r="N27" s="21" t="e">
        <f t="shared" si="28"/>
        <v>#DIV/0!</v>
      </c>
      <c r="O27" s="3"/>
      <c r="P27" s="21"/>
      <c r="Q27" s="21"/>
      <c r="R27" s="21"/>
      <c r="S27" s="21"/>
      <c r="T27" s="21"/>
      <c r="U27" s="21"/>
      <c r="V27" s="21"/>
      <c r="W27" s="3"/>
      <c r="X27" s="3"/>
      <c r="Y27" s="3"/>
      <c r="Z27" s="3"/>
    </row>
    <row r="28" spans="1:26" x14ac:dyDescent="0.2">
      <c r="B28" s="1" t="s">
        <v>41</v>
      </c>
      <c r="C28" s="22"/>
      <c r="D28" s="22"/>
      <c r="E28" s="22"/>
      <c r="F28" s="22"/>
      <c r="G28" s="22">
        <f>G10/C10-1</f>
        <v>-7.7742909586121289E-2</v>
      </c>
      <c r="H28" s="22">
        <f t="shared" ref="H28:I28" si="29">H10/D10-1</f>
        <v>1.645721125074795E-2</v>
      </c>
      <c r="I28" s="22">
        <f t="shared" si="29"/>
        <v>-4.4937127729980153E-2</v>
      </c>
      <c r="J28" s="22">
        <f>J10/F10-1</f>
        <v>0.21524690982159167</v>
      </c>
      <c r="K28" s="22">
        <f>K10/G10-1</f>
        <v>-1.9774011299435013E-2</v>
      </c>
      <c r="L28" s="22">
        <f t="shared" si="26"/>
        <v>6.417427141595522E-2</v>
      </c>
      <c r="M28" s="22">
        <f t="shared" si="26"/>
        <v>6.9503152934654588E-2</v>
      </c>
      <c r="N28" s="22">
        <f t="shared" si="26"/>
        <v>-1</v>
      </c>
      <c r="O28" s="3"/>
      <c r="P28" s="21" t="e">
        <f t="shared" ref="P28:U28" si="30">P10/O10-1</f>
        <v>#DIV/0!</v>
      </c>
      <c r="Q28" s="21">
        <f t="shared" si="30"/>
        <v>3.3655998450346614E-2</v>
      </c>
      <c r="R28" s="21">
        <f t="shared" si="30"/>
        <v>-0.22739167394141369</v>
      </c>
      <c r="S28" s="21">
        <f t="shared" si="30"/>
        <v>0.29449947210725202</v>
      </c>
      <c r="T28" s="21">
        <f t="shared" si="30"/>
        <v>7.0212876698069193E-2</v>
      </c>
      <c r="U28" s="21">
        <f t="shared" si="30"/>
        <v>1.685957915896541E-3</v>
      </c>
      <c r="V28" s="21">
        <f>V10/U10-1</f>
        <v>2.8532124939310677E-2</v>
      </c>
      <c r="W28" s="3"/>
      <c r="X28" s="3"/>
      <c r="Y28" s="3"/>
      <c r="Z28" s="3"/>
    </row>
    <row r="29" spans="1:26" x14ac:dyDescent="0.2">
      <c r="B29" s="2" t="s">
        <v>42</v>
      </c>
      <c r="C29" s="21">
        <f t="shared" ref="C29:F29" si="31">C12/C10</f>
        <v>0.55793711883474451</v>
      </c>
      <c r="D29" s="21">
        <f t="shared" si="31"/>
        <v>0.58662477558348292</v>
      </c>
      <c r="E29" s="21">
        <f t="shared" si="31"/>
        <v>0.55559232296492389</v>
      </c>
      <c r="F29" s="21">
        <f t="shared" si="31"/>
        <v>0.57827437130853065</v>
      </c>
      <c r="G29" s="21">
        <f>G12/G10</f>
        <v>0.58198510529018999</v>
      </c>
      <c r="H29" s="21">
        <f t="shared" ref="H29:J29" si="32">H12/H10</f>
        <v>0.61259935236973806</v>
      </c>
      <c r="I29" s="21">
        <f t="shared" si="32"/>
        <v>0.60557133947751363</v>
      </c>
      <c r="J29" s="21">
        <f t="shared" si="32"/>
        <v>0.6028159134181782</v>
      </c>
      <c r="K29" s="21">
        <f t="shared" ref="K29:N29" si="33">K12/K10</f>
        <v>0.62064448519779924</v>
      </c>
      <c r="L29" s="21">
        <f t="shared" si="33"/>
        <v>0.626417704011065</v>
      </c>
      <c r="M29" s="21">
        <f t="shared" si="33"/>
        <v>0.61656083970454845</v>
      </c>
      <c r="N29" s="21" t="e">
        <f t="shared" si="33"/>
        <v>#DIV/0!</v>
      </c>
      <c r="O29" s="3"/>
      <c r="P29" s="21">
        <f t="shared" ref="P29:V29" si="34">P12/P10</f>
        <v>0.53771092505703577</v>
      </c>
      <c r="Q29" s="21">
        <f t="shared" si="34"/>
        <v>0.53814440073523095</v>
      </c>
      <c r="R29" s="21">
        <f t="shared" si="34"/>
        <v>0.52843714774865702</v>
      </c>
      <c r="S29" s="21">
        <f t="shared" si="34"/>
        <v>0.58063116986762431</v>
      </c>
      <c r="T29" s="21">
        <f t="shared" si="34"/>
        <v>0.57530071653211423</v>
      </c>
      <c r="U29" s="21">
        <f t="shared" si="34"/>
        <v>0.56897556238873603</v>
      </c>
      <c r="V29" s="21">
        <f t="shared" si="34"/>
        <v>0.60042798923732943</v>
      </c>
      <c r="W29" s="3"/>
      <c r="X29" s="3"/>
      <c r="Y29" s="3"/>
      <c r="Z29" s="3"/>
    </row>
    <row r="30" spans="1:26" x14ac:dyDescent="0.2">
      <c r="B30" s="2" t="s">
        <v>43</v>
      </c>
      <c r="C30" s="21">
        <f t="shared" ref="C30:F30" si="35">C15/C10</f>
        <v>9.3196755284504759E-2</v>
      </c>
      <c r="D30" s="21">
        <f t="shared" si="35"/>
        <v>7.4057450628366083E-3</v>
      </c>
      <c r="E30" s="21">
        <f t="shared" si="35"/>
        <v>2.3031105228325584E-2</v>
      </c>
      <c r="F30" s="21">
        <f t="shared" si="35"/>
        <v>9.2066004992997844E-2</v>
      </c>
      <c r="G30" s="21">
        <f>G15/G10</f>
        <v>-2.5680534155123568E-4</v>
      </c>
      <c r="H30" s="21">
        <f t="shared" ref="H30:J30" si="36">H15/H10</f>
        <v>1.5381218722402104E-2</v>
      </c>
      <c r="I30" s="21">
        <f t="shared" si="36"/>
        <v>2.2659552352574195E-2</v>
      </c>
      <c r="J30" s="21">
        <f t="shared" si="36"/>
        <v>0.10567191101312771</v>
      </c>
      <c r="K30" s="21">
        <f t="shared" ref="K30:N30" si="37">K15/K10</f>
        <v>0.12549122347393235</v>
      </c>
      <c r="L30" s="21">
        <f t="shared" si="37"/>
        <v>7.4688796680497924E-2</v>
      </c>
      <c r="M30" s="21">
        <f t="shared" si="37"/>
        <v>0.10846183750161985</v>
      </c>
      <c r="N30" s="21" t="e">
        <f t="shared" si="37"/>
        <v>#DIV/0!</v>
      </c>
      <c r="O30" s="3"/>
      <c r="P30" s="21">
        <f t="shared" ref="P30:V30" si="38">P15/P10</f>
        <v>9.6927058671602534E-2</v>
      </c>
      <c r="Q30" s="21">
        <f t="shared" si="38"/>
        <v>9.8328378523524038E-2</v>
      </c>
      <c r="R30" s="21">
        <f t="shared" si="38"/>
        <v>-1.9116657222765277E-2</v>
      </c>
      <c r="S30" s="21">
        <f t="shared" si="38"/>
        <v>0.1190513367685074</v>
      </c>
      <c r="T30" s="21">
        <f t="shared" si="38"/>
        <v>0.10480498006030549</v>
      </c>
      <c r="U30" s="21">
        <f t="shared" si="38"/>
        <v>5.7177536818255409E-2</v>
      </c>
      <c r="V30" s="21">
        <f t="shared" si="38"/>
        <v>4.1555866756880139E-2</v>
      </c>
      <c r="W30" s="3"/>
      <c r="X30" s="3"/>
      <c r="Y30" s="3"/>
      <c r="Z30" s="3"/>
    </row>
    <row r="31" spans="1:26" x14ac:dyDescent="0.2">
      <c r="B31" s="2" t="s">
        <v>44</v>
      </c>
      <c r="C31" s="21">
        <f t="shared" ref="C31:F31" si="39">C21/C10</f>
        <v>6.7914026881402148E-2</v>
      </c>
      <c r="D31" s="21">
        <f t="shared" si="39"/>
        <v>-1.196888090963512E-3</v>
      </c>
      <c r="E31" s="21">
        <f t="shared" si="39"/>
        <v>6.3534083388484151E-3</v>
      </c>
      <c r="F31" s="21">
        <f t="shared" si="39"/>
        <v>7.7269682761980374E-2</v>
      </c>
      <c r="G31" s="21">
        <f>G21/G10</f>
        <v>-6.8053415511043951E-3</v>
      </c>
      <c r="H31" s="21">
        <f t="shared" ref="H31:J31" si="40">H21/H10</f>
        <v>1.3246982631733868E-2</v>
      </c>
      <c r="I31" s="21">
        <f t="shared" si="40"/>
        <v>1.4344120296583619E-2</v>
      </c>
      <c r="J31" s="21">
        <f t="shared" si="40"/>
        <v>9.0840765607776472E-2</v>
      </c>
      <c r="K31" s="21">
        <f t="shared" ref="K31:N31" si="41">K21/K10</f>
        <v>8.8420225307833319E-2</v>
      </c>
      <c r="L31" s="21">
        <f t="shared" si="41"/>
        <v>4.6334716459197789E-2</v>
      </c>
      <c r="M31" s="21">
        <f t="shared" si="41"/>
        <v>0.14131139043669824</v>
      </c>
      <c r="N31" s="21" t="e">
        <f t="shared" si="41"/>
        <v>#DIV/0!</v>
      </c>
      <c r="O31" s="3"/>
      <c r="P31" s="21">
        <f t="shared" ref="P31:V31" si="42">P21/P10</f>
        <v>5.0783794642216509E-2</v>
      </c>
      <c r="Q31" s="21">
        <f t="shared" si="42"/>
        <v>6.8472330887942634E-2</v>
      </c>
      <c r="R31" s="21">
        <f t="shared" si="42"/>
        <v>-2.8554270091984198E-2</v>
      </c>
      <c r="S31" s="21">
        <f t="shared" si="42"/>
        <v>9.6028730547025418E-2</v>
      </c>
      <c r="T31" s="21">
        <f t="shared" si="42"/>
        <v>9.2257562493920878E-2</v>
      </c>
      <c r="U31" s="21">
        <f t="shared" si="42"/>
        <v>4.0394885903867979E-2</v>
      </c>
      <c r="V31" s="21">
        <f t="shared" si="42"/>
        <v>3.3137696096171752E-2</v>
      </c>
      <c r="W31" s="3"/>
      <c r="X31" s="3"/>
      <c r="Y31" s="3"/>
      <c r="Z31" s="3"/>
    </row>
    <row r="32" spans="1:26" x14ac:dyDescent="0.2">
      <c r="B32" s="2" t="s">
        <v>45</v>
      </c>
      <c r="C32" s="21">
        <f t="shared" ref="C32:F32" si="43">C19/C18</f>
        <v>0.17600574712643666</v>
      </c>
      <c r="D32" s="21">
        <f t="shared" si="43"/>
        <v>0.77777777777777535</v>
      </c>
      <c r="E32" s="21">
        <f t="shared" si="43"/>
        <v>3.8235294117646554</v>
      </c>
      <c r="F32" s="21">
        <f t="shared" si="43"/>
        <v>7.1010248901903175E-2</v>
      </c>
      <c r="G32" s="21">
        <f>G19/G18</f>
        <v>0.16535433070865876</v>
      </c>
      <c r="H32" s="21">
        <f t="shared" ref="H32:J32" si="44">H19/H18</f>
        <v>-0.56363636363636482</v>
      </c>
      <c r="I32" s="21">
        <f t="shared" si="44"/>
        <v>-2.2522522522522705E-2</v>
      </c>
      <c r="J32" s="21">
        <f t="shared" si="44"/>
        <v>8.6649874055415493E-2</v>
      </c>
      <c r="K32" s="21">
        <f t="shared" ref="K32:N32" si="45">K19/K18</f>
        <v>0.20611551528878833</v>
      </c>
      <c r="L32" s="21">
        <f t="shared" si="45"/>
        <v>0.22341463414634144</v>
      </c>
      <c r="M32" s="21">
        <f t="shared" si="45"/>
        <v>0.21895006402048642</v>
      </c>
      <c r="N32" s="21" t="e">
        <f t="shared" si="45"/>
        <v>#DIV/0!</v>
      </c>
      <c r="O32" s="3"/>
      <c r="P32" s="21">
        <f t="shared" ref="P32:V32" si="46">P19/P18</f>
        <v>0.42953710036758413</v>
      </c>
      <c r="Q32" s="21">
        <f t="shared" si="46"/>
        <v>0.1729622432912323</v>
      </c>
      <c r="R32" s="21">
        <f t="shared" si="46"/>
        <v>0.33007171348329467</v>
      </c>
      <c r="S32" s="21">
        <f t="shared" si="46"/>
        <v>4.6018614270941068E-2</v>
      </c>
      <c r="T32" s="21">
        <f t="shared" si="46"/>
        <v>0.12392241379310338</v>
      </c>
      <c r="U32" s="21">
        <f t="shared" si="46"/>
        <v>5.8823529411764656E-2</v>
      </c>
      <c r="V32" s="21">
        <f t="shared" si="46"/>
        <v>3.8356164383561583E-2</v>
      </c>
      <c r="W32" s="3"/>
      <c r="X32" s="3"/>
      <c r="Y32" s="3"/>
      <c r="Z32" s="3"/>
    </row>
    <row r="33" spans="3:2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3:2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3:2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3:2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3:2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3:2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3:2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3:2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3:2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3:2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3:2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3:2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3:2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3:2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3:2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3:2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3:2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3:2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3:2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3:2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3:2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3:2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3:2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3:2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3:2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3:2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3:2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3:2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3:2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3:2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3:2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3:2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3:2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3:2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3:2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3:2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3:2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3:2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3:2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3:2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3:2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3:2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3:2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3:2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3:2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3:2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3:2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3:2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3:2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3:2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3:2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3:2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3:2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3:2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3:2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3:2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3:2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3:2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3:2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3:2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3:2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3:2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3:2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3:2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3:2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3:2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3:2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3:2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3:2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3:2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3:2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3:2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3:2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3:2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3:2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3:2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3:2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3:2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3:2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3:2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3:2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3:2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3:2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3:2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3:2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3:2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3:2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3:2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3:2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3:2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3:2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3:2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3:2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3:2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3:2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3:2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3:2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3:2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3:2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3:2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3:2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3:2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3:2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3:2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3:2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3:2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3:2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3:2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3:2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3:2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3:2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3:2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3:2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3:2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3:2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3:2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3:2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3:2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3:2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3:2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3:2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3:2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3:2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3:2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3:2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3:2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3:2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3:2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3:2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3:2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3:2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3:2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3:2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3:2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3:2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3:2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3:2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3:2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3:2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3:2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3:2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3:2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3:2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3:2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3:2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3:2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3:2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3:2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3:2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3:2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3:2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3:2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3:2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3:2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3:2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3:2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3:2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3:2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3:2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3:2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3:2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3:2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3:2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3:2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3:2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3:2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3:2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3:2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3:2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3:2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3:2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3:2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3:2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3:2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3:2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3:2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3:2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3:2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3:2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3:2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3:2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3:2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3:2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3:2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3:2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3:2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3:2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3:2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3:2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3:2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3:2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3:2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3:2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3:2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3:2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3:2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3:2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3:2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3:2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3:2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3:2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3:2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3:2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3:2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3:2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3:2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3:2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3:2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3:2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3:2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3:2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3:2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3:2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3:2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3:2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3:2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3:2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3:2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3:2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3:2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3:2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3:2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3:2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3:2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3:2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3:2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3:2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3:2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3:2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3:2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3:2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3:2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3:2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3:2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3:2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3:2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3:2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3:2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3:2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3:2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3:2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3:2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3:2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3:2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3:2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3:2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3:2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3:2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3:2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3:2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3:2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3:2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3:2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3:2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3:2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3:2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3:2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3:2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3:2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3:2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3:2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3:2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3:2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3:2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3:2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3:2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3:2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3:2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3:2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3:2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3:2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3:2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3:2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3:2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3:2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3:2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3:2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3:2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3:2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3:2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3:2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3:2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3:2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3:2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3:2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3:2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3:2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3:2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3:2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3:2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3:2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3:2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3:2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3:2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3:2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3:2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3:2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3:2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</sheetData>
  <hyperlinks>
    <hyperlink ref="A1" location="Main!A1" display="Main" xr:uid="{76815BCA-9D78-4824-906A-B180209BB5A6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2024-07-08T13:54:36Z</dcterms:created>
  <dcterms:modified xsi:type="dcterms:W3CDTF">2025-10-10T09:10:08Z</dcterms:modified>
</cp:coreProperties>
</file>