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19EB964-2408-4DD4-90B4-25E7C08C8196}" xr6:coauthVersionLast="47" xr6:coauthVersionMax="47" xr10:uidLastSave="{00000000-0000-0000-0000-000000000000}"/>
  <bookViews>
    <workbookView xWindow="19095" yWindow="0" windowWidth="19410" windowHeight="20925" xr2:uid="{51E0B8EB-8918-4F4E-B803-C612545DFAF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N38" i="2"/>
  <c r="M38" i="2"/>
  <c r="L38" i="2"/>
  <c r="K38" i="2"/>
  <c r="N37" i="2"/>
  <c r="M37" i="2"/>
  <c r="L37" i="2"/>
  <c r="K37" i="2"/>
  <c r="N36" i="2"/>
  <c r="M36" i="2"/>
  <c r="L36" i="2"/>
  <c r="K36" i="2"/>
  <c r="N35" i="2"/>
  <c r="M35" i="2"/>
  <c r="L35" i="2"/>
  <c r="K35" i="2"/>
  <c r="N34" i="2"/>
  <c r="M34" i="2"/>
  <c r="L34" i="2"/>
  <c r="K34" i="2"/>
  <c r="N33" i="2"/>
  <c r="M33" i="2"/>
  <c r="L33" i="2"/>
  <c r="K33" i="2"/>
  <c r="N32" i="2"/>
  <c r="M32" i="2"/>
  <c r="L32" i="2"/>
  <c r="K32" i="2"/>
  <c r="N31" i="2"/>
  <c r="M31" i="2"/>
  <c r="L31" i="2"/>
  <c r="K31" i="2"/>
  <c r="G28" i="2"/>
  <c r="K28" i="2"/>
  <c r="G7" i="1"/>
  <c r="G6" i="1"/>
  <c r="M24" i="2"/>
  <c r="M22" i="2"/>
  <c r="M17" i="2"/>
  <c r="N13" i="2"/>
  <c r="M13" i="2"/>
  <c r="L13" i="2"/>
  <c r="L17" i="2" s="1"/>
  <c r="L22" i="2" s="1"/>
  <c r="L24" i="2" s="1"/>
  <c r="L26" i="2" s="1"/>
  <c r="K11" i="2"/>
  <c r="K13" i="2" s="1"/>
  <c r="K17" i="2" s="1"/>
  <c r="K22" i="2" s="1"/>
  <c r="K24" i="2" s="1"/>
  <c r="K26" i="2" s="1"/>
  <c r="G5" i="1"/>
  <c r="G3" i="1"/>
  <c r="F38" i="2"/>
  <c r="E38" i="2"/>
  <c r="D38" i="2"/>
  <c r="C38" i="2"/>
  <c r="J37" i="2"/>
  <c r="F37" i="2"/>
  <c r="E37" i="2"/>
  <c r="D37" i="2"/>
  <c r="C37" i="2"/>
  <c r="J36" i="2"/>
  <c r="F36" i="2"/>
  <c r="E36" i="2"/>
  <c r="D36" i="2"/>
  <c r="C36" i="2"/>
  <c r="I38" i="2"/>
  <c r="I37" i="2"/>
  <c r="I36" i="2"/>
  <c r="J35" i="2"/>
  <c r="J34" i="2"/>
  <c r="H34" i="2"/>
  <c r="G34" i="2"/>
  <c r="J33" i="2"/>
  <c r="H33" i="2"/>
  <c r="G33" i="2"/>
  <c r="J32" i="2"/>
  <c r="H32" i="2"/>
  <c r="G32" i="2"/>
  <c r="J31" i="2"/>
  <c r="H31" i="2"/>
  <c r="G31" i="2"/>
  <c r="I35" i="2"/>
  <c r="I34" i="2"/>
  <c r="I33" i="2"/>
  <c r="I32" i="2"/>
  <c r="I31" i="2"/>
  <c r="F26" i="2"/>
  <c r="E26" i="2"/>
  <c r="D26" i="2"/>
  <c r="C26" i="2"/>
  <c r="F24" i="2"/>
  <c r="E24" i="2"/>
  <c r="D24" i="2"/>
  <c r="C24" i="2"/>
  <c r="I26" i="2"/>
  <c r="I24" i="2"/>
  <c r="J22" i="2"/>
  <c r="J38" i="2" s="1"/>
  <c r="F22" i="2"/>
  <c r="E22" i="2"/>
  <c r="D22" i="2"/>
  <c r="C22" i="2"/>
  <c r="I22" i="2"/>
  <c r="J17" i="2"/>
  <c r="F17" i="2"/>
  <c r="E17" i="2"/>
  <c r="D17" i="2"/>
  <c r="C17" i="2"/>
  <c r="I17" i="2"/>
  <c r="J13" i="2"/>
  <c r="F13" i="2"/>
  <c r="E13" i="2"/>
  <c r="D13" i="2"/>
  <c r="C13" i="2"/>
  <c r="I13" i="2"/>
  <c r="J11" i="2"/>
  <c r="H11" i="2"/>
  <c r="H35" i="2" s="1"/>
  <c r="G11" i="2"/>
  <c r="G13" i="2" s="1"/>
  <c r="F11" i="2"/>
  <c r="E11" i="2"/>
  <c r="D11" i="2"/>
  <c r="C11" i="2"/>
  <c r="I11" i="2"/>
  <c r="G36" i="2" l="1"/>
  <c r="G17" i="2"/>
  <c r="G35" i="2"/>
  <c r="G8" i="1"/>
  <c r="H13" i="2"/>
  <c r="H36" i="2" s="1"/>
  <c r="J24" i="2"/>
  <c r="J26" i="2" s="1"/>
  <c r="G22" i="2" l="1"/>
  <c r="G37" i="2"/>
  <c r="H17" i="2"/>
  <c r="H22" i="2" s="1"/>
  <c r="G24" i="2" l="1"/>
  <c r="G26" i="2" s="1"/>
  <c r="G38" i="2"/>
  <c r="H37" i="2"/>
  <c r="H38" i="2"/>
  <c r="H24" i="2"/>
  <c r="H26" i="2" s="1"/>
</calcChain>
</file>

<file path=xl/sharedStrings.xml><?xml version="1.0" encoding="utf-8"?>
<sst xmlns="http://schemas.openxmlformats.org/spreadsheetml/2006/main" count="68" uniqueCount="64">
  <si>
    <t>TECHY</t>
  </si>
  <si>
    <t>Shares</t>
  </si>
  <si>
    <t>MC</t>
  </si>
  <si>
    <t>Cash</t>
  </si>
  <si>
    <t>Debt</t>
  </si>
  <si>
    <t>EV</t>
  </si>
  <si>
    <t>IR</t>
  </si>
  <si>
    <t>Tencent</t>
  </si>
  <si>
    <t>numbers in mio RMB</t>
  </si>
  <si>
    <t>Q324</t>
  </si>
  <si>
    <t>Businessmodel</t>
  </si>
  <si>
    <t>Notes</t>
  </si>
  <si>
    <t>We Chat, Valorant</t>
  </si>
  <si>
    <t>CEO: Ma Huateng</t>
  </si>
  <si>
    <t>Main</t>
  </si>
  <si>
    <t>Q123</t>
  </si>
  <si>
    <t>Q223</t>
  </si>
  <si>
    <t>Q323</t>
  </si>
  <si>
    <t>Q423</t>
  </si>
  <si>
    <t>Q124</t>
  </si>
  <si>
    <t>Q224</t>
  </si>
  <si>
    <t>Q424</t>
  </si>
  <si>
    <t>Mobile device MAU QQ</t>
  </si>
  <si>
    <t>Free-based VAS subscription</t>
  </si>
  <si>
    <t>VAS Revenue</t>
  </si>
  <si>
    <t>Marketing &amp; Services</t>
  </si>
  <si>
    <t>Fin Tech &amp; Business Services</t>
  </si>
  <si>
    <t>Other</t>
  </si>
  <si>
    <t>Revenue</t>
  </si>
  <si>
    <t>COGS</t>
  </si>
  <si>
    <t>Gross Profit</t>
  </si>
  <si>
    <t>S&amp;M</t>
  </si>
  <si>
    <t>G&amp;A</t>
  </si>
  <si>
    <t>Other Gains &amp; losses</t>
  </si>
  <si>
    <t>Operating Profit</t>
  </si>
  <si>
    <t>Investments</t>
  </si>
  <si>
    <t>Interest Income</t>
  </si>
  <si>
    <t>Finance Costs</t>
  </si>
  <si>
    <t>Profit of joint ventures</t>
  </si>
  <si>
    <t>Pretax Income</t>
  </si>
  <si>
    <t>Tax Expense</t>
  </si>
  <si>
    <t>Net Income</t>
  </si>
  <si>
    <t>Non-controlling Interest</t>
  </si>
  <si>
    <t>Net Income to Company</t>
  </si>
  <si>
    <t>EPS</t>
  </si>
  <si>
    <t>VAS Growth</t>
  </si>
  <si>
    <t>Marketing &amp; Services Growth</t>
  </si>
  <si>
    <t>Fin Tech Growth</t>
  </si>
  <si>
    <t>Other Growth</t>
  </si>
  <si>
    <t>Revenue Growth</t>
  </si>
  <si>
    <t xml:space="preserve">Gross Margin </t>
  </si>
  <si>
    <t xml:space="preserve">Operating Margin </t>
  </si>
  <si>
    <t>Tax Rate</t>
  </si>
  <si>
    <t>Q225</t>
  </si>
  <si>
    <t>0700.HK</t>
  </si>
  <si>
    <t>Ticker HKSE</t>
  </si>
  <si>
    <t>Price HKD</t>
  </si>
  <si>
    <t>Price RMB</t>
  </si>
  <si>
    <t>HKD/RMB</t>
  </si>
  <si>
    <t>Q125</t>
  </si>
  <si>
    <t>Q325</t>
  </si>
  <si>
    <t>Q425</t>
  </si>
  <si>
    <t>MAU Weixin &amp; WeChat</t>
  </si>
  <si>
    <t>FPE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</si>
</sst>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;#,##0\)"/>
  </numFmts>
  <fonts count="1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ö"/>
    </font>
    <font>
      <sz val="10"/>
      <color theme="1"/>
      <name val="Ariaö"/>
    </font>
    <font>
      <u/>
      <sz val="10"/>
      <color theme="10"/>
      <name val="Ariaö"/>
    </font>
    <font>
      <u/>
      <sz val="10"/>
      <color theme="1"/>
      <name val="Ariaö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1" applyFont="1"/>
    <xf numFmtId="0" fontId="9" fillId="0" borderId="0" xfId="0" applyFont="1"/>
    <xf numFmtId="0" fontId="1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9" fontId="2" fillId="0" borderId="0" xfId="2" applyFont="1"/>
    <xf numFmtId="0" fontId="1" fillId="0" borderId="0" xfId="0" applyFont="1"/>
    <xf numFmtId="0" fontId="1" fillId="0" borderId="0" xfId="0" applyFont="1" applyAlignment="1">
      <alignment horizontal="right"/>
    </xf>
    <xf numFmtId="4" fontId="2" fillId="0" borderId="0" xfId="0" applyNumberFormat="1" applyFont="1"/>
    <xf numFmtId="9" fontId="5" fillId="0" borderId="0" xfId="2" applyFont="1"/>
    <xf numFmtId="167" fontId="2" fillId="0" borderId="0" xfId="0" applyNumberFormat="1" applyFont="1"/>
    <xf numFmtId="167" fontId="5" fillId="0" borderId="0" xfId="0" applyNumberFormat="1" applyFont="1"/>
    <xf numFmtId="4" fontId="7" fillId="0" borderId="0" xfId="0" applyNumberFormat="1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ncent.com/en-us/investor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31166-85D6-4AE0-B98B-796980D223E6}">
  <dimension ref="A1:H17"/>
  <sheetViews>
    <sheetView tabSelected="1" zoomScale="200" zoomScaleNormal="200" workbookViewId="0">
      <selection activeCell="G13" sqref="G13"/>
    </sheetView>
  </sheetViews>
  <sheetFormatPr defaultRowHeight="12.75"/>
  <cols>
    <col min="1" max="1" width="3.85546875" style="2" customWidth="1"/>
    <col min="2" max="6" width="9.140625" style="2"/>
    <col min="7" max="7" width="10.5703125" style="2" bestFit="1" customWidth="1"/>
    <col min="8" max="16384" width="9.140625" style="2"/>
  </cols>
  <sheetData>
    <row r="1" spans="1:8">
      <c r="A1" s="1" t="s">
        <v>7</v>
      </c>
    </row>
    <row r="2" spans="1:8">
      <c r="A2" s="2" t="s">
        <v>8</v>
      </c>
      <c r="F2" s="2" t="s">
        <v>56</v>
      </c>
      <c r="G2" s="2">
        <v>617.5</v>
      </c>
    </row>
    <row r="3" spans="1:8">
      <c r="F3" s="2" t="s">
        <v>57</v>
      </c>
      <c r="G3" s="2">
        <f>+G2*G10</f>
        <v>568.1</v>
      </c>
    </row>
    <row r="4" spans="1:8">
      <c r="B4" s="2" t="s">
        <v>0</v>
      </c>
      <c r="F4" s="2" t="s">
        <v>1</v>
      </c>
      <c r="G4" s="17">
        <v>9097</v>
      </c>
      <c r="H4" s="3" t="s">
        <v>53</v>
      </c>
    </row>
    <row r="5" spans="1:8">
      <c r="B5" s="4" t="s">
        <v>6</v>
      </c>
      <c r="F5" s="2" t="s">
        <v>2</v>
      </c>
      <c r="G5" s="17">
        <f>+G3*G4</f>
        <v>5168005.7</v>
      </c>
    </row>
    <row r="6" spans="1:8">
      <c r="B6" s="2" t="s">
        <v>54</v>
      </c>
      <c r="C6" s="2" t="s">
        <v>55</v>
      </c>
      <c r="F6" s="2" t="s">
        <v>3</v>
      </c>
      <c r="G6" s="17">
        <f>182057+169423</f>
        <v>351480</v>
      </c>
      <c r="H6" s="3" t="s">
        <v>53</v>
      </c>
    </row>
    <row r="7" spans="1:8">
      <c r="F7" s="2" t="s">
        <v>4</v>
      </c>
      <c r="G7" s="17">
        <f>202966+58641</f>
        <v>261607</v>
      </c>
      <c r="H7" s="3" t="s">
        <v>53</v>
      </c>
    </row>
    <row r="8" spans="1:8">
      <c r="B8" s="5" t="s">
        <v>10</v>
      </c>
      <c r="F8" s="2" t="s">
        <v>5</v>
      </c>
      <c r="G8" s="17">
        <f>+G5-G6+G7</f>
        <v>5078132.7</v>
      </c>
    </row>
    <row r="10" spans="1:8">
      <c r="F10" s="2" t="s">
        <v>58</v>
      </c>
      <c r="G10" s="2">
        <v>0.92</v>
      </c>
    </row>
    <row r="12" spans="1:8">
      <c r="F12" s="2" t="s">
        <v>13</v>
      </c>
    </row>
    <row r="13" spans="1:8">
      <c r="F13" s="2" t="s">
        <v>63</v>
      </c>
      <c r="G13" s="19">
        <f>+Main!G5/(Model!L26*4)</f>
        <v>23.225739285971095</v>
      </c>
    </row>
    <row r="16" spans="1:8">
      <c r="B16" s="5" t="s">
        <v>11</v>
      </c>
    </row>
    <row r="17" spans="2:2">
      <c r="B17" s="2" t="s">
        <v>12</v>
      </c>
    </row>
  </sheetData>
  <hyperlinks>
    <hyperlink ref="B5" r:id="rId1" xr:uid="{1BF0E59D-8A34-411B-9994-025C6A9108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E9997-8DC5-4AAB-BDFE-ABB25392C636}">
  <dimension ref="A1:AS393"/>
  <sheetViews>
    <sheetView zoomScale="200" zoomScaleNormal="2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K10" sqref="K10"/>
    </sheetView>
  </sheetViews>
  <sheetFormatPr defaultRowHeight="12.75"/>
  <cols>
    <col min="1" max="1" width="5" style="7" customWidth="1"/>
    <col min="2" max="2" width="30.140625" style="7" customWidth="1"/>
    <col min="3" max="16384" width="9.140625" style="7"/>
  </cols>
  <sheetData>
    <row r="1" spans="1:45">
      <c r="A1" s="6" t="s">
        <v>14</v>
      </c>
    </row>
    <row r="2" spans="1:45"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9</v>
      </c>
      <c r="J2" s="8" t="s">
        <v>21</v>
      </c>
      <c r="K2" s="14" t="s">
        <v>59</v>
      </c>
      <c r="L2" s="14" t="s">
        <v>53</v>
      </c>
      <c r="M2" s="14" t="s">
        <v>60</v>
      </c>
      <c r="N2" s="14" t="s">
        <v>61</v>
      </c>
    </row>
    <row r="3" spans="1:45">
      <c r="B3" s="13" t="s">
        <v>62</v>
      </c>
      <c r="C3" s="17"/>
      <c r="D3" s="17"/>
      <c r="E3" s="17">
        <v>1336</v>
      </c>
      <c r="F3" s="17"/>
      <c r="G3" s="17">
        <v>1359</v>
      </c>
      <c r="H3" s="17">
        <v>1371</v>
      </c>
      <c r="I3" s="17">
        <v>1382</v>
      </c>
      <c r="J3" s="17"/>
      <c r="K3" s="17">
        <v>1402</v>
      </c>
      <c r="L3" s="17">
        <v>1441</v>
      </c>
      <c r="M3" s="17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</row>
    <row r="4" spans="1:45">
      <c r="B4" s="7" t="s">
        <v>22</v>
      </c>
      <c r="C4" s="17"/>
      <c r="D4" s="17"/>
      <c r="E4" s="17">
        <v>558</v>
      </c>
      <c r="F4" s="17"/>
      <c r="G4" s="17">
        <v>553</v>
      </c>
      <c r="H4" s="17">
        <v>571</v>
      </c>
      <c r="I4" s="17">
        <v>562</v>
      </c>
      <c r="J4" s="17"/>
      <c r="K4" s="17">
        <v>534</v>
      </c>
      <c r="L4" s="17">
        <v>532</v>
      </c>
      <c r="M4" s="17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>
      <c r="B5" s="7" t="s">
        <v>23</v>
      </c>
      <c r="C5" s="17"/>
      <c r="D5" s="17"/>
      <c r="E5" s="17">
        <v>243</v>
      </c>
      <c r="F5" s="17"/>
      <c r="G5" s="17">
        <v>260</v>
      </c>
      <c r="H5" s="17">
        <v>263</v>
      </c>
      <c r="I5" s="17">
        <v>265</v>
      </c>
      <c r="J5" s="17"/>
      <c r="K5" s="17">
        <v>268</v>
      </c>
      <c r="L5" s="17">
        <v>264</v>
      </c>
      <c r="M5" s="17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  <row r="6" spans="1:45"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>
      <c r="B7" s="7" t="s">
        <v>24</v>
      </c>
      <c r="C7" s="17"/>
      <c r="D7" s="17"/>
      <c r="E7" s="17">
        <v>75748</v>
      </c>
      <c r="F7" s="17"/>
      <c r="G7" s="17">
        <v>78629</v>
      </c>
      <c r="H7" s="17">
        <v>78822</v>
      </c>
      <c r="I7" s="17">
        <v>82695</v>
      </c>
      <c r="J7" s="17"/>
      <c r="K7" s="17">
        <v>92133</v>
      </c>
      <c r="L7" s="17">
        <v>91368</v>
      </c>
      <c r="M7" s="17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</row>
    <row r="8" spans="1:45">
      <c r="B8" s="7" t="s">
        <v>25</v>
      </c>
      <c r="C8" s="17"/>
      <c r="D8" s="17"/>
      <c r="E8" s="17">
        <v>25721</v>
      </c>
      <c r="F8" s="17"/>
      <c r="G8" s="17">
        <v>26506</v>
      </c>
      <c r="H8" s="17">
        <v>29871</v>
      </c>
      <c r="I8" s="17">
        <v>29993</v>
      </c>
      <c r="J8" s="17"/>
      <c r="K8" s="17">
        <v>31853</v>
      </c>
      <c r="L8" s="17">
        <v>35762</v>
      </c>
      <c r="M8" s="17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</row>
    <row r="9" spans="1:45">
      <c r="B9" s="7" t="s">
        <v>26</v>
      </c>
      <c r="C9" s="17"/>
      <c r="D9" s="17"/>
      <c r="E9" s="17">
        <v>52048</v>
      </c>
      <c r="F9" s="17"/>
      <c r="G9" s="17">
        <v>52302</v>
      </c>
      <c r="H9" s="17">
        <v>50440</v>
      </c>
      <c r="I9" s="17">
        <v>53089</v>
      </c>
      <c r="J9" s="17"/>
      <c r="K9" s="17">
        <v>54907</v>
      </c>
      <c r="L9" s="17">
        <v>55536</v>
      </c>
      <c r="M9" s="17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</row>
    <row r="10" spans="1:45">
      <c r="B10" s="7" t="s">
        <v>27</v>
      </c>
      <c r="C10" s="17"/>
      <c r="D10" s="17"/>
      <c r="E10" s="17">
        <v>1108</v>
      </c>
      <c r="F10" s="17"/>
      <c r="G10" s="17">
        <v>2064</v>
      </c>
      <c r="H10" s="17">
        <v>1984</v>
      </c>
      <c r="I10" s="17">
        <v>1416</v>
      </c>
      <c r="J10" s="17"/>
      <c r="K10" s="17">
        <v>1129</v>
      </c>
      <c r="L10" s="17">
        <v>1838</v>
      </c>
      <c r="M10" s="17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</row>
    <row r="11" spans="1:45">
      <c r="B11" s="10" t="s">
        <v>28</v>
      </c>
      <c r="C11" s="18">
        <f t="shared" ref="C11:H11" si="0">SUM(C7:C10)</f>
        <v>0</v>
      </c>
      <c r="D11" s="18">
        <f t="shared" si="0"/>
        <v>0</v>
      </c>
      <c r="E11" s="18">
        <f t="shared" si="0"/>
        <v>154625</v>
      </c>
      <c r="F11" s="18">
        <f t="shared" si="0"/>
        <v>0</v>
      </c>
      <c r="G11" s="18">
        <f t="shared" si="0"/>
        <v>159501</v>
      </c>
      <c r="H11" s="18">
        <f t="shared" si="0"/>
        <v>161117</v>
      </c>
      <c r="I11" s="18">
        <f>SUM(I7:I10)</f>
        <v>167193</v>
      </c>
      <c r="J11" s="18">
        <f t="shared" ref="J11:K11" si="1">SUM(J7:J10)</f>
        <v>0</v>
      </c>
      <c r="K11" s="18">
        <f t="shared" si="1"/>
        <v>180022</v>
      </c>
      <c r="L11" s="18">
        <v>184504</v>
      </c>
      <c r="M11" s="17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>
      <c r="B12" s="7" t="s">
        <v>29</v>
      </c>
      <c r="C12" s="17"/>
      <c r="D12" s="17"/>
      <c r="E12" s="17">
        <v>78102</v>
      </c>
      <c r="F12" s="17"/>
      <c r="G12" s="17">
        <v>75631</v>
      </c>
      <c r="H12" s="17">
        <v>75222</v>
      </c>
      <c r="I12" s="17">
        <v>78365</v>
      </c>
      <c r="J12" s="17"/>
      <c r="K12" s="17">
        <v>79529</v>
      </c>
      <c r="L12" s="17">
        <v>79491</v>
      </c>
      <c r="M12" s="17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>
      <c r="B13" s="7" t="s">
        <v>30</v>
      </c>
      <c r="C13" s="17">
        <f t="shared" ref="C13:H13" si="2">+C11-C12</f>
        <v>0</v>
      </c>
      <c r="D13" s="17">
        <f t="shared" si="2"/>
        <v>0</v>
      </c>
      <c r="E13" s="17">
        <f t="shared" si="2"/>
        <v>76523</v>
      </c>
      <c r="F13" s="17">
        <f t="shared" si="2"/>
        <v>0</v>
      </c>
      <c r="G13" s="17">
        <f t="shared" si="2"/>
        <v>83870</v>
      </c>
      <c r="H13" s="17">
        <f t="shared" si="2"/>
        <v>85895</v>
      </c>
      <c r="I13" s="17">
        <f>+I11-I12</f>
        <v>88828</v>
      </c>
      <c r="J13" s="17">
        <f t="shared" ref="J13:N13" si="3">+J11-J12</f>
        <v>0</v>
      </c>
      <c r="K13" s="17">
        <f t="shared" si="3"/>
        <v>100493</v>
      </c>
      <c r="L13" s="17">
        <f t="shared" si="3"/>
        <v>105013</v>
      </c>
      <c r="M13" s="17">
        <f t="shared" si="3"/>
        <v>0</v>
      </c>
      <c r="N13" s="9">
        <f t="shared" si="3"/>
        <v>0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</row>
    <row r="14" spans="1:45">
      <c r="B14" s="7" t="s">
        <v>31</v>
      </c>
      <c r="C14" s="17"/>
      <c r="D14" s="17"/>
      <c r="E14" s="17">
        <v>7912</v>
      </c>
      <c r="F14" s="17"/>
      <c r="G14" s="17">
        <v>7536</v>
      </c>
      <c r="H14" s="17">
        <v>9156</v>
      </c>
      <c r="I14" s="17">
        <v>9411</v>
      </c>
      <c r="J14" s="17"/>
      <c r="K14" s="17">
        <v>7866</v>
      </c>
      <c r="L14" s="17">
        <v>9410</v>
      </c>
      <c r="M14" s="17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</row>
    <row r="15" spans="1:45">
      <c r="B15" s="7" t="s">
        <v>32</v>
      </c>
      <c r="C15" s="17"/>
      <c r="D15" s="17"/>
      <c r="E15" s="17">
        <v>26289</v>
      </c>
      <c r="F15" s="17"/>
      <c r="G15" s="17">
        <v>24809</v>
      </c>
      <c r="H15" s="17">
        <v>27491</v>
      </c>
      <c r="I15" s="17">
        <v>29058</v>
      </c>
      <c r="J15" s="17"/>
      <c r="K15" s="17">
        <v>33664</v>
      </c>
      <c r="L15" s="17">
        <v>31921</v>
      </c>
      <c r="M15" s="17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</row>
    <row r="16" spans="1:45">
      <c r="B16" s="7" t="s">
        <v>33</v>
      </c>
      <c r="C16" s="17"/>
      <c r="D16" s="17"/>
      <c r="E16" s="17">
        <v>2026</v>
      </c>
      <c r="F16" s="17"/>
      <c r="G16" s="17">
        <v>1031</v>
      </c>
      <c r="H16" s="17">
        <v>1484</v>
      </c>
      <c r="I16" s="17">
        <v>2974</v>
      </c>
      <c r="J16" s="17"/>
      <c r="K16" s="17">
        <v>-1397</v>
      </c>
      <c r="L16" s="17">
        <v>-3578</v>
      </c>
      <c r="M16" s="17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2:45">
      <c r="B17" s="7" t="s">
        <v>34</v>
      </c>
      <c r="C17" s="17">
        <f t="shared" ref="C17:H17" si="4">+C13-SUM(C14:C15)+C16</f>
        <v>0</v>
      </c>
      <c r="D17" s="17">
        <f t="shared" si="4"/>
        <v>0</v>
      </c>
      <c r="E17" s="17">
        <f t="shared" si="4"/>
        <v>44348</v>
      </c>
      <c r="F17" s="17">
        <f t="shared" si="4"/>
        <v>0</v>
      </c>
      <c r="G17" s="17">
        <f t="shared" si="4"/>
        <v>52556</v>
      </c>
      <c r="H17" s="17">
        <f t="shared" si="4"/>
        <v>50732</v>
      </c>
      <c r="I17" s="17">
        <f>+I13-SUM(I14:I15)+I16</f>
        <v>53333</v>
      </c>
      <c r="J17" s="17">
        <f t="shared" ref="J17:M17" si="5">+J13-SUM(J14:J15)+J16</f>
        <v>0</v>
      </c>
      <c r="K17" s="17">
        <f t="shared" si="5"/>
        <v>57566</v>
      </c>
      <c r="L17" s="17">
        <f t="shared" si="5"/>
        <v>60104</v>
      </c>
      <c r="M17" s="17">
        <f t="shared" si="5"/>
        <v>0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</row>
    <row r="18" spans="2:45">
      <c r="B18" s="7" t="s">
        <v>35</v>
      </c>
      <c r="C18" s="17"/>
      <c r="D18" s="17"/>
      <c r="E18" s="17">
        <v>618</v>
      </c>
      <c r="F18" s="17"/>
      <c r="G18" s="17">
        <v>656</v>
      </c>
      <c r="H18" s="17">
        <v>-654</v>
      </c>
      <c r="I18" s="17">
        <v>3066</v>
      </c>
      <c r="J18" s="17"/>
      <c r="K18" s="17">
        <v>1407</v>
      </c>
      <c r="L18" s="17">
        <v>2638</v>
      </c>
      <c r="M18" s="17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</row>
    <row r="19" spans="2:45">
      <c r="B19" s="7" t="s">
        <v>36</v>
      </c>
      <c r="C19" s="17"/>
      <c r="D19" s="17"/>
      <c r="E19" s="17">
        <v>3509</v>
      </c>
      <c r="F19" s="17"/>
      <c r="G19" s="17">
        <v>4248</v>
      </c>
      <c r="H19" s="17">
        <v>3850</v>
      </c>
      <c r="I19" s="17">
        <v>3996</v>
      </c>
      <c r="J19" s="17"/>
      <c r="K19" s="17">
        <v>3748</v>
      </c>
      <c r="L19" s="17">
        <v>4121</v>
      </c>
      <c r="M19" s="17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</row>
    <row r="20" spans="2:45">
      <c r="B20" s="7" t="s">
        <v>37</v>
      </c>
      <c r="C20" s="17"/>
      <c r="D20" s="17"/>
      <c r="E20" s="17">
        <v>2784</v>
      </c>
      <c r="F20" s="17"/>
      <c r="G20" s="17">
        <v>2826</v>
      </c>
      <c r="H20" s="17">
        <v>3112</v>
      </c>
      <c r="I20" s="17">
        <v>3531</v>
      </c>
      <c r="J20" s="17"/>
      <c r="K20" s="17">
        <v>3860</v>
      </c>
      <c r="L20" s="17">
        <v>3941</v>
      </c>
      <c r="M20" s="17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</row>
    <row r="21" spans="2:45">
      <c r="B21" s="7" t="s">
        <v>38</v>
      </c>
      <c r="C21" s="17"/>
      <c r="D21" s="17"/>
      <c r="E21" s="17">
        <v>2098</v>
      </c>
      <c r="F21" s="17"/>
      <c r="G21" s="17">
        <v>2186</v>
      </c>
      <c r="H21" s="17">
        <v>7718</v>
      </c>
      <c r="I21" s="17">
        <v>6019</v>
      </c>
      <c r="J21" s="17"/>
      <c r="K21" s="17">
        <v>4581</v>
      </c>
      <c r="L21" s="17">
        <v>4473</v>
      </c>
      <c r="M21" s="17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</row>
    <row r="22" spans="2:45">
      <c r="B22" s="7" t="s">
        <v>39</v>
      </c>
      <c r="C22" s="17">
        <f t="shared" ref="C22:H22" si="6">+C17+C18+C19-C20+C21</f>
        <v>0</v>
      </c>
      <c r="D22" s="17">
        <f t="shared" si="6"/>
        <v>0</v>
      </c>
      <c r="E22" s="17">
        <f t="shared" si="6"/>
        <v>47789</v>
      </c>
      <c r="F22" s="17">
        <f t="shared" si="6"/>
        <v>0</v>
      </c>
      <c r="G22" s="17">
        <f t="shared" si="6"/>
        <v>56820</v>
      </c>
      <c r="H22" s="17">
        <f t="shared" si="6"/>
        <v>58534</v>
      </c>
      <c r="I22" s="17">
        <f>+I17+I18+I19-I20+I21</f>
        <v>62883</v>
      </c>
      <c r="J22" s="17">
        <f t="shared" ref="J22:M22" si="7">+J17+J18+J19-J20+J21</f>
        <v>0</v>
      </c>
      <c r="K22" s="17">
        <f t="shared" si="7"/>
        <v>63442</v>
      </c>
      <c r="L22" s="17">
        <f t="shared" si="7"/>
        <v>67395</v>
      </c>
      <c r="M22" s="17">
        <f t="shared" si="7"/>
        <v>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</row>
    <row r="23" spans="2:45">
      <c r="B23" s="7" t="s">
        <v>40</v>
      </c>
      <c r="C23" s="17"/>
      <c r="D23" s="17"/>
      <c r="E23" s="17">
        <v>11008</v>
      </c>
      <c r="F23" s="17"/>
      <c r="G23" s="17">
        <v>14169</v>
      </c>
      <c r="H23" s="17">
        <v>10168</v>
      </c>
      <c r="I23" s="17">
        <v>8900</v>
      </c>
      <c r="J23" s="17"/>
      <c r="K23" s="17">
        <v>13717</v>
      </c>
      <c r="L23" s="17">
        <v>11351</v>
      </c>
      <c r="M23" s="17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</row>
    <row r="24" spans="2:45">
      <c r="B24" s="7" t="s">
        <v>41</v>
      </c>
      <c r="C24" s="17">
        <f t="shared" ref="C24:H24" si="8">+C22-C23</f>
        <v>0</v>
      </c>
      <c r="D24" s="17">
        <f t="shared" si="8"/>
        <v>0</v>
      </c>
      <c r="E24" s="17">
        <f t="shared" si="8"/>
        <v>36781</v>
      </c>
      <c r="F24" s="17">
        <f t="shared" si="8"/>
        <v>0</v>
      </c>
      <c r="G24" s="17">
        <f t="shared" si="8"/>
        <v>42651</v>
      </c>
      <c r="H24" s="17">
        <f t="shared" si="8"/>
        <v>48366</v>
      </c>
      <c r="I24" s="17">
        <f>+I22-I23</f>
        <v>53983</v>
      </c>
      <c r="J24" s="17">
        <f t="shared" ref="J24:M24" si="9">+J22-J23</f>
        <v>0</v>
      </c>
      <c r="K24" s="17">
        <f t="shared" si="9"/>
        <v>49725</v>
      </c>
      <c r="L24" s="17">
        <f t="shared" si="9"/>
        <v>56044</v>
      </c>
      <c r="M24" s="17">
        <f t="shared" si="9"/>
        <v>0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</row>
    <row r="25" spans="2:45">
      <c r="B25" s="7" t="s">
        <v>42</v>
      </c>
      <c r="C25" s="17"/>
      <c r="D25" s="17"/>
      <c r="E25" s="17">
        <v>599</v>
      </c>
      <c r="F25" s="17"/>
      <c r="G25" s="17">
        <v>762</v>
      </c>
      <c r="H25" s="17">
        <v>736</v>
      </c>
      <c r="I25" s="17">
        <v>753</v>
      </c>
      <c r="J25" s="17"/>
      <c r="K25" s="17">
        <v>1904</v>
      </c>
      <c r="L25" s="17">
        <v>416</v>
      </c>
      <c r="M25" s="17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</row>
    <row r="26" spans="2:45">
      <c r="B26" s="7" t="s">
        <v>43</v>
      </c>
      <c r="C26" s="17">
        <f t="shared" ref="C26:H26" si="10">+C24-C25</f>
        <v>0</v>
      </c>
      <c r="D26" s="17">
        <f t="shared" si="10"/>
        <v>0</v>
      </c>
      <c r="E26" s="17">
        <f t="shared" si="10"/>
        <v>36182</v>
      </c>
      <c r="F26" s="17">
        <f t="shared" si="10"/>
        <v>0</v>
      </c>
      <c r="G26" s="17">
        <f t="shared" si="10"/>
        <v>41889</v>
      </c>
      <c r="H26" s="17">
        <f t="shared" si="10"/>
        <v>47630</v>
      </c>
      <c r="I26" s="17">
        <f>+I24-I25</f>
        <v>53230</v>
      </c>
      <c r="J26" s="17">
        <f t="shared" ref="J26:L26" si="11">+J24-J25</f>
        <v>0</v>
      </c>
      <c r="K26" s="17">
        <f t="shared" si="11"/>
        <v>47821</v>
      </c>
      <c r="L26" s="17">
        <f t="shared" si="11"/>
        <v>55628</v>
      </c>
      <c r="M26" s="17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</row>
    <row r="27" spans="2:4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</row>
    <row r="28" spans="2:45">
      <c r="B28" s="7" t="s">
        <v>44</v>
      </c>
      <c r="C28" s="17"/>
      <c r="D28" s="17"/>
      <c r="E28" s="17">
        <v>3.8279999999999998</v>
      </c>
      <c r="F28" s="17"/>
      <c r="G28" s="17">
        <f>+G26/G29</f>
        <v>4.4791488451668089</v>
      </c>
      <c r="H28" s="17">
        <v>5.1120000000000001</v>
      </c>
      <c r="I28" s="17">
        <v>5.7619999999999996</v>
      </c>
      <c r="J28" s="17"/>
      <c r="K28" s="17">
        <f>+K26/K29</f>
        <v>5.2515923566878984</v>
      </c>
      <c r="L28" s="17">
        <v>6.1150000000000002</v>
      </c>
      <c r="M28" s="17"/>
      <c r="N28" s="15"/>
      <c r="O28" s="15"/>
      <c r="P28" s="15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</row>
    <row r="29" spans="2:45">
      <c r="B29" s="7" t="s">
        <v>1</v>
      </c>
      <c r="C29" s="17"/>
      <c r="D29" s="17"/>
      <c r="E29" s="17">
        <v>9451.9331243469187</v>
      </c>
      <c r="F29" s="17"/>
      <c r="G29" s="17">
        <v>9352</v>
      </c>
      <c r="H29" s="17">
        <v>9318</v>
      </c>
      <c r="I29" s="17">
        <v>9238.1117667476574</v>
      </c>
      <c r="J29" s="17"/>
      <c r="K29" s="17">
        <v>9106</v>
      </c>
      <c r="L29" s="17">
        <v>9097</v>
      </c>
      <c r="M29" s="17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</row>
    <row r="30" spans="2:4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</row>
    <row r="31" spans="2:45">
      <c r="B31" s="7" t="s">
        <v>45</v>
      </c>
      <c r="C31" s="9"/>
      <c r="D31" s="9"/>
      <c r="E31" s="9"/>
      <c r="F31" s="9"/>
      <c r="G31" s="12" t="e">
        <f t="shared" ref="G31:H35" si="12">+G7/C7-1</f>
        <v>#DIV/0!</v>
      </c>
      <c r="H31" s="12" t="e">
        <f t="shared" si="12"/>
        <v>#DIV/0!</v>
      </c>
      <c r="I31" s="12">
        <f>+I7/E7-1</f>
        <v>9.1711992395838937E-2</v>
      </c>
      <c r="J31" s="12" t="e">
        <f t="shared" ref="J31:J35" si="13">+J7/F7-1</f>
        <v>#DIV/0!</v>
      </c>
      <c r="K31" s="12">
        <f t="shared" ref="K31:K35" si="14">+K7/G7-1</f>
        <v>0.17174324994594881</v>
      </c>
      <c r="L31" s="12">
        <f t="shared" ref="L31:L35" si="15">+L7/H7-1</f>
        <v>0.15916875999086555</v>
      </c>
      <c r="M31" s="12">
        <f t="shared" ref="M31:M35" si="16">+M7/I7-1</f>
        <v>-1</v>
      </c>
      <c r="N31" s="12" t="e">
        <f t="shared" ref="N31:N35" si="17">+N7/J7-1</f>
        <v>#DIV/0!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</row>
    <row r="32" spans="2:45">
      <c r="B32" s="7" t="s">
        <v>46</v>
      </c>
      <c r="C32" s="9"/>
      <c r="D32" s="9"/>
      <c r="E32" s="9"/>
      <c r="F32" s="9"/>
      <c r="G32" s="12" t="e">
        <f t="shared" si="12"/>
        <v>#DIV/0!</v>
      </c>
      <c r="H32" s="12" t="e">
        <f t="shared" si="12"/>
        <v>#DIV/0!</v>
      </c>
      <c r="I32" s="12">
        <f t="shared" ref="I32:I35" si="18">+I8/E8-1</f>
        <v>0.16608996539792398</v>
      </c>
      <c r="J32" s="12" t="e">
        <f t="shared" si="13"/>
        <v>#DIV/0!</v>
      </c>
      <c r="K32" s="12">
        <f t="shared" si="14"/>
        <v>0.2017279106617369</v>
      </c>
      <c r="L32" s="12">
        <f t="shared" si="15"/>
        <v>0.19721468983294832</v>
      </c>
      <c r="M32" s="12">
        <f t="shared" si="16"/>
        <v>-1</v>
      </c>
      <c r="N32" s="12" t="e">
        <f t="shared" si="17"/>
        <v>#DIV/0!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</row>
    <row r="33" spans="2:45">
      <c r="B33" s="7" t="s">
        <v>47</v>
      </c>
      <c r="C33" s="9"/>
      <c r="D33" s="9"/>
      <c r="E33" s="9"/>
      <c r="F33" s="9"/>
      <c r="G33" s="12" t="e">
        <f t="shared" si="12"/>
        <v>#DIV/0!</v>
      </c>
      <c r="H33" s="12" t="e">
        <f t="shared" si="12"/>
        <v>#DIV/0!</v>
      </c>
      <c r="I33" s="12">
        <f t="shared" si="18"/>
        <v>2.0000768521364787E-2</v>
      </c>
      <c r="J33" s="12" t="e">
        <f t="shared" si="13"/>
        <v>#DIV/0!</v>
      </c>
      <c r="K33" s="12">
        <f t="shared" si="14"/>
        <v>4.9806890749875654E-2</v>
      </c>
      <c r="L33" s="12">
        <f t="shared" si="15"/>
        <v>0.10103092783505163</v>
      </c>
      <c r="M33" s="12">
        <f t="shared" si="16"/>
        <v>-1</v>
      </c>
      <c r="N33" s="12" t="e">
        <f t="shared" si="17"/>
        <v>#DIV/0!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</row>
    <row r="34" spans="2:45">
      <c r="B34" s="7" t="s">
        <v>48</v>
      </c>
      <c r="C34" s="9"/>
      <c r="D34" s="9"/>
      <c r="E34" s="9"/>
      <c r="F34" s="9"/>
      <c r="G34" s="12" t="e">
        <f t="shared" si="12"/>
        <v>#DIV/0!</v>
      </c>
      <c r="H34" s="12" t="e">
        <f t="shared" si="12"/>
        <v>#DIV/0!</v>
      </c>
      <c r="I34" s="12">
        <f t="shared" si="18"/>
        <v>0.27797833935018046</v>
      </c>
      <c r="J34" s="12" t="e">
        <f t="shared" si="13"/>
        <v>#DIV/0!</v>
      </c>
      <c r="K34" s="12">
        <f t="shared" si="14"/>
        <v>-0.45300387596899228</v>
      </c>
      <c r="L34" s="12">
        <f t="shared" si="15"/>
        <v>-7.3588709677419373E-2</v>
      </c>
      <c r="M34" s="12">
        <f t="shared" si="16"/>
        <v>-1</v>
      </c>
      <c r="N34" s="12" t="e">
        <f t="shared" si="17"/>
        <v>#DIV/0!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</row>
    <row r="35" spans="2:45">
      <c r="B35" s="10" t="s">
        <v>49</v>
      </c>
      <c r="C35" s="11"/>
      <c r="D35" s="11"/>
      <c r="E35" s="11"/>
      <c r="F35" s="11"/>
      <c r="G35" s="16" t="e">
        <f t="shared" si="12"/>
        <v>#DIV/0!</v>
      </c>
      <c r="H35" s="16" t="e">
        <f t="shared" si="12"/>
        <v>#DIV/0!</v>
      </c>
      <c r="I35" s="16">
        <f t="shared" si="18"/>
        <v>8.1280517380759809E-2</v>
      </c>
      <c r="J35" s="16" t="e">
        <f t="shared" si="13"/>
        <v>#DIV/0!</v>
      </c>
      <c r="K35" s="16">
        <f t="shared" si="14"/>
        <v>0.12865750057993375</v>
      </c>
      <c r="L35" s="16">
        <f t="shared" si="15"/>
        <v>0.14515538397562011</v>
      </c>
      <c r="M35" s="16">
        <f t="shared" si="16"/>
        <v>-1</v>
      </c>
      <c r="N35" s="16" t="e">
        <f t="shared" si="17"/>
        <v>#DIV/0!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</row>
    <row r="36" spans="2:45">
      <c r="B36" s="7" t="s">
        <v>50</v>
      </c>
      <c r="C36" s="12" t="e">
        <f t="shared" ref="C36:H36" si="19">+C13/C11</f>
        <v>#DIV/0!</v>
      </c>
      <c r="D36" s="12" t="e">
        <f t="shared" si="19"/>
        <v>#DIV/0!</v>
      </c>
      <c r="E36" s="12">
        <f t="shared" si="19"/>
        <v>0.49489409862570738</v>
      </c>
      <c r="F36" s="12" t="e">
        <f t="shared" si="19"/>
        <v>#DIV/0!</v>
      </c>
      <c r="G36" s="12">
        <f t="shared" si="19"/>
        <v>0.5258274242794716</v>
      </c>
      <c r="H36" s="12">
        <f t="shared" si="19"/>
        <v>0.53312189278598787</v>
      </c>
      <c r="I36" s="12">
        <f>+I13/I11</f>
        <v>0.53129018559389452</v>
      </c>
      <c r="J36" s="12" t="e">
        <f t="shared" ref="J36:N36" si="20">+J13/J11</f>
        <v>#DIV/0!</v>
      </c>
      <c r="K36" s="12">
        <f t="shared" si="20"/>
        <v>0.55822621679572493</v>
      </c>
      <c r="L36" s="12">
        <f t="shared" si="20"/>
        <v>0.56916381216667389</v>
      </c>
      <c r="M36" s="12" t="e">
        <f t="shared" si="20"/>
        <v>#DIV/0!</v>
      </c>
      <c r="N36" s="12" t="e">
        <f t="shared" si="20"/>
        <v>#DIV/0!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</row>
    <row r="37" spans="2:45">
      <c r="B37" s="7" t="s">
        <v>51</v>
      </c>
      <c r="C37" s="12" t="e">
        <f t="shared" ref="C37:H37" si="21">+C17/C11</f>
        <v>#DIV/0!</v>
      </c>
      <c r="D37" s="12" t="e">
        <f t="shared" si="21"/>
        <v>#DIV/0!</v>
      </c>
      <c r="E37" s="12">
        <f t="shared" si="21"/>
        <v>0.28681002425222313</v>
      </c>
      <c r="F37" s="12" t="e">
        <f t="shared" si="21"/>
        <v>#DIV/0!</v>
      </c>
      <c r="G37" s="12">
        <f t="shared" si="21"/>
        <v>0.32950263634710752</v>
      </c>
      <c r="H37" s="12">
        <f t="shared" si="21"/>
        <v>0.31487676657335972</v>
      </c>
      <c r="I37" s="12">
        <f>+I17/I11</f>
        <v>0.31899062759804536</v>
      </c>
      <c r="J37" s="12" t="e">
        <f t="shared" ref="J37:N37" si="22">+J17/J11</f>
        <v>#DIV/0!</v>
      </c>
      <c r="K37" s="12">
        <f t="shared" si="22"/>
        <v>0.31977202786326114</v>
      </c>
      <c r="L37" s="12">
        <f t="shared" si="22"/>
        <v>0.32575987512465854</v>
      </c>
      <c r="M37" s="12" t="e">
        <f t="shared" si="22"/>
        <v>#DIV/0!</v>
      </c>
      <c r="N37" s="12" t="e">
        <f t="shared" si="22"/>
        <v>#DIV/0!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</row>
    <row r="38" spans="2:45">
      <c r="B38" s="7" t="s">
        <v>52</v>
      </c>
      <c r="C38" s="12" t="e">
        <f t="shared" ref="C38:H38" si="23">+C23/C22</f>
        <v>#DIV/0!</v>
      </c>
      <c r="D38" s="12" t="e">
        <f t="shared" si="23"/>
        <v>#DIV/0!</v>
      </c>
      <c r="E38" s="12">
        <f t="shared" si="23"/>
        <v>0.2303458954989642</v>
      </c>
      <c r="F38" s="12" t="e">
        <f t="shared" si="23"/>
        <v>#DIV/0!</v>
      </c>
      <c r="G38" s="12">
        <f t="shared" si="23"/>
        <v>0.24936642027455122</v>
      </c>
      <c r="H38" s="12">
        <f t="shared" si="23"/>
        <v>0.17371100556941266</v>
      </c>
      <c r="I38" s="12">
        <f>+I23/I22</f>
        <v>0.14153268768983668</v>
      </c>
      <c r="J38" s="12" t="e">
        <f t="shared" ref="J38:N38" si="24">+J23/J22</f>
        <v>#DIV/0!</v>
      </c>
      <c r="K38" s="12">
        <f t="shared" si="24"/>
        <v>0.21621323413511553</v>
      </c>
      <c r="L38" s="12">
        <f t="shared" si="24"/>
        <v>0.16842495734104904</v>
      </c>
      <c r="M38" s="12" t="e">
        <f t="shared" si="24"/>
        <v>#DIV/0!</v>
      </c>
      <c r="N38" s="12" t="e">
        <f t="shared" si="24"/>
        <v>#DIV/0!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</row>
    <row r="39" spans="2:45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</row>
    <row r="40" spans="2:45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</row>
    <row r="41" spans="2:45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</row>
    <row r="42" spans="2:45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</row>
    <row r="43" spans="2:45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  <row r="44" spans="2:45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</row>
    <row r="45" spans="2:45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</row>
    <row r="46" spans="2:45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</row>
    <row r="47" spans="2:45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</row>
    <row r="48" spans="2:45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</row>
    <row r="49" spans="3:4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</row>
    <row r="50" spans="3:45"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</row>
    <row r="51" spans="3:45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spans="3:45"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</row>
    <row r="53" spans="3:45"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</row>
    <row r="54" spans="3:45"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</row>
    <row r="55" spans="3:45"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spans="3:45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spans="3:45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spans="3:45"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spans="3:45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</row>
    <row r="60" spans="3:45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spans="3:45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</row>
    <row r="62" spans="3:45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</row>
    <row r="63" spans="3:45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</row>
    <row r="64" spans="3:45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</row>
    <row r="65" spans="3:45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</row>
    <row r="66" spans="3:45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spans="3:45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  <row r="68" spans="3:45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</row>
    <row r="69" spans="3:45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</row>
    <row r="70" spans="3:45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</row>
    <row r="71" spans="3:45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</row>
    <row r="72" spans="3:45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</row>
    <row r="73" spans="3:45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</row>
    <row r="74" spans="3:45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</row>
    <row r="75" spans="3:45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</row>
    <row r="76" spans="3:45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</row>
    <row r="77" spans="3:45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</row>
    <row r="78" spans="3:45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</row>
    <row r="79" spans="3:45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</row>
    <row r="80" spans="3:45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</row>
    <row r="81" spans="3:45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spans="3:45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</row>
    <row r="83" spans="3:45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</row>
    <row r="84" spans="3:45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</row>
    <row r="85" spans="3:45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</row>
    <row r="86" spans="3:45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</row>
    <row r="87" spans="3:45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spans="3:45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spans="3:45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spans="3:45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spans="3:45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spans="3:45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</row>
    <row r="93" spans="3:45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spans="3:45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spans="3:45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spans="3:45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spans="3:45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spans="3:45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spans="3:45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spans="3:45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</row>
    <row r="101" spans="3:45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spans="3:45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</row>
    <row r="103" spans="3:45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spans="3:45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spans="3:45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 spans="3:45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 spans="3:45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</row>
    <row r="108" spans="3:45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09" spans="3:45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</row>
    <row r="110" spans="3:45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 spans="3:45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</row>
    <row r="112" spans="3:45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</row>
    <row r="113" spans="3:45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</row>
    <row r="114" spans="3:45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 spans="3:45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 spans="3:45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</row>
    <row r="117" spans="3:45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 spans="3:45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</row>
    <row r="119" spans="3:45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 spans="3:45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 spans="3:45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 spans="3:45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 spans="3:45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 spans="3:45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</row>
    <row r="125" spans="3:45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</row>
    <row r="126" spans="3:45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</row>
    <row r="127" spans="3:45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</row>
    <row r="128" spans="3:45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</row>
    <row r="129" spans="3:45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</row>
    <row r="130" spans="3:45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</row>
    <row r="131" spans="3:45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</row>
    <row r="132" spans="3:45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</row>
    <row r="133" spans="3:45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</row>
    <row r="134" spans="3:45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</row>
    <row r="135" spans="3:45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</row>
    <row r="136" spans="3:45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</row>
    <row r="137" spans="3:45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</row>
    <row r="138" spans="3:45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</row>
    <row r="139" spans="3:45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</row>
    <row r="140" spans="3:45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</row>
    <row r="141" spans="3:45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</row>
    <row r="142" spans="3:45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</row>
    <row r="143" spans="3:45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</row>
    <row r="144" spans="3:45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</row>
    <row r="145" spans="3:45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</row>
    <row r="146" spans="3:45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</row>
    <row r="147" spans="3:45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</row>
    <row r="148" spans="3:45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</row>
    <row r="149" spans="3:45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</row>
    <row r="150" spans="3:45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</row>
    <row r="151" spans="3:45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</row>
    <row r="152" spans="3:45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</row>
    <row r="153" spans="3:45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</row>
    <row r="154" spans="3:45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</row>
    <row r="155" spans="3:45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</row>
    <row r="156" spans="3:45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</row>
    <row r="157" spans="3:45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</row>
    <row r="158" spans="3:45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</row>
    <row r="159" spans="3:45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 spans="3:45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</row>
    <row r="161" spans="3:45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</row>
    <row r="162" spans="3:45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</row>
    <row r="163" spans="3:45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</row>
    <row r="164" spans="3:45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</row>
    <row r="165" spans="3:45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</row>
    <row r="166" spans="3:45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</row>
    <row r="167" spans="3:45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</row>
    <row r="168" spans="3:45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</row>
    <row r="169" spans="3:45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</row>
    <row r="170" spans="3:45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</row>
    <row r="171" spans="3:4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</row>
    <row r="172" spans="3:4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</row>
    <row r="173" spans="3:4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</row>
    <row r="174" spans="3:4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</row>
    <row r="175" spans="3:4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</row>
    <row r="176" spans="3:45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</row>
    <row r="177" spans="3:4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</row>
    <row r="178" spans="3:4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</row>
    <row r="179" spans="3:45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</row>
    <row r="180" spans="3:45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</row>
    <row r="181" spans="3:45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</row>
    <row r="182" spans="3:45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</row>
    <row r="183" spans="3:45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</row>
    <row r="184" spans="3:45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</row>
    <row r="185" spans="3:45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</row>
    <row r="186" spans="3:45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</row>
    <row r="187" spans="3:45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</row>
    <row r="188" spans="3:45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</row>
    <row r="189" spans="3:45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</row>
    <row r="190" spans="3:45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</row>
    <row r="191" spans="3:45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</row>
    <row r="192" spans="3:45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</row>
    <row r="193" spans="3:45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</row>
    <row r="194" spans="3:45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</row>
    <row r="195" spans="3:45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</row>
    <row r="196" spans="3:45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</row>
    <row r="197" spans="3:45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</row>
    <row r="198" spans="3:45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</row>
    <row r="199" spans="3:45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</row>
    <row r="200" spans="3:45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</row>
    <row r="201" spans="3:45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</row>
    <row r="202" spans="3:45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</row>
    <row r="203" spans="3:45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</row>
    <row r="204" spans="3:45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</row>
    <row r="205" spans="3:45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</row>
    <row r="206" spans="3:45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</row>
    <row r="207" spans="3:45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</row>
    <row r="208" spans="3:45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</row>
    <row r="209" spans="3:45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</row>
    <row r="210" spans="3:45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</row>
    <row r="211" spans="3:45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</row>
    <row r="212" spans="3:45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</row>
    <row r="213" spans="3:45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</row>
    <row r="214" spans="3:45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</row>
    <row r="215" spans="3:45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</row>
    <row r="216" spans="3:45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</row>
    <row r="217" spans="3:45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</row>
    <row r="218" spans="3:45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</row>
    <row r="219" spans="3:45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</row>
    <row r="220" spans="3:45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</row>
    <row r="221" spans="3:45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</row>
    <row r="222" spans="3:45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</row>
    <row r="223" spans="3:45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</row>
    <row r="224" spans="3:45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</row>
    <row r="225" spans="3:45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</row>
    <row r="226" spans="3:45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</row>
    <row r="227" spans="3:45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</row>
    <row r="228" spans="3:45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</row>
    <row r="229" spans="3:45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</row>
    <row r="230" spans="3:45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</row>
    <row r="231" spans="3:45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</row>
    <row r="232" spans="3:45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</row>
    <row r="233" spans="3:45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</row>
    <row r="234" spans="3:45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</row>
    <row r="235" spans="3:45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</row>
    <row r="236" spans="3:45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</row>
    <row r="237" spans="3:45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</row>
    <row r="238" spans="3:45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</row>
    <row r="239" spans="3:45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</row>
    <row r="240" spans="3:45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</row>
    <row r="241" spans="3:45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</row>
    <row r="242" spans="3:45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</row>
    <row r="243" spans="3:45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</row>
    <row r="244" spans="3:45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</row>
    <row r="245" spans="3:45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</row>
    <row r="246" spans="3:45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</row>
    <row r="247" spans="3:45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</row>
    <row r="248" spans="3:45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</row>
    <row r="249" spans="3:45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</row>
    <row r="250" spans="3:45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</row>
    <row r="251" spans="3:45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</row>
    <row r="252" spans="3:45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</row>
    <row r="253" spans="3:45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</row>
    <row r="254" spans="3:45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</row>
    <row r="255" spans="3:45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</row>
    <row r="256" spans="3:45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</row>
    <row r="257" spans="3:45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</row>
    <row r="258" spans="3:45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</row>
    <row r="259" spans="3:45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</row>
    <row r="260" spans="3:45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</row>
    <row r="261" spans="3:45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</row>
    <row r="262" spans="3:45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</row>
    <row r="263" spans="3:45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</row>
    <row r="264" spans="3:45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</row>
    <row r="265" spans="3:45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</row>
    <row r="266" spans="3:45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</row>
    <row r="267" spans="3:45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</row>
    <row r="268" spans="3:45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</row>
    <row r="269" spans="3:45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</row>
    <row r="270" spans="3:45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</row>
    <row r="271" spans="3:45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</row>
    <row r="272" spans="3:45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</row>
    <row r="273" spans="3:45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</row>
    <row r="274" spans="3:45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</row>
    <row r="275" spans="3:45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</row>
    <row r="276" spans="3:45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</row>
    <row r="277" spans="3:45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</row>
    <row r="278" spans="3:45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</row>
    <row r="279" spans="3:45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</row>
    <row r="280" spans="3:45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</row>
    <row r="281" spans="3:45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</row>
    <row r="282" spans="3:45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</row>
    <row r="283" spans="3:45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</row>
    <row r="284" spans="3:45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</row>
    <row r="285" spans="3:45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</row>
    <row r="286" spans="3:45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</row>
    <row r="287" spans="3:45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</row>
    <row r="288" spans="3:45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</row>
    <row r="289" spans="3:45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</row>
    <row r="290" spans="3:45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</row>
    <row r="291" spans="3:45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</row>
    <row r="292" spans="3:45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</row>
    <row r="293" spans="3:45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</row>
    <row r="294" spans="3:45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</row>
    <row r="295" spans="3:45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</row>
    <row r="296" spans="3:45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</row>
    <row r="297" spans="3:45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</row>
    <row r="298" spans="3:45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</row>
    <row r="299" spans="3:45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</row>
    <row r="300" spans="3:45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</row>
    <row r="301" spans="3:45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</row>
    <row r="302" spans="3:45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</row>
    <row r="303" spans="3:45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</row>
    <row r="304" spans="3:45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</row>
    <row r="305" spans="3:45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</row>
    <row r="306" spans="3:45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</row>
    <row r="307" spans="3:45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</row>
    <row r="308" spans="3:45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</row>
    <row r="309" spans="3:45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</row>
    <row r="310" spans="3:45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</row>
    <row r="311" spans="3:45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</row>
    <row r="312" spans="3:45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</row>
    <row r="313" spans="3:45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</row>
    <row r="314" spans="3:45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</row>
    <row r="315" spans="3:45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</row>
    <row r="316" spans="3:45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</row>
    <row r="317" spans="3:45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</row>
    <row r="318" spans="3:45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</row>
    <row r="319" spans="3:45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</row>
    <row r="320" spans="3:45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</row>
    <row r="321" spans="3:45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</row>
    <row r="322" spans="3:45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</row>
    <row r="323" spans="3:45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</row>
    <row r="324" spans="3:45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</row>
    <row r="325" spans="3:45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</row>
    <row r="326" spans="3:45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</row>
    <row r="327" spans="3:45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</row>
    <row r="328" spans="3:45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</row>
    <row r="329" spans="3:45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</row>
    <row r="330" spans="3:45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</row>
    <row r="331" spans="3:45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</row>
    <row r="332" spans="3:45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</row>
    <row r="333" spans="3:45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</row>
    <row r="334" spans="3:45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</row>
    <row r="335" spans="3:45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</row>
    <row r="336" spans="3:45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</row>
    <row r="337" spans="3:45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</row>
    <row r="338" spans="3:45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</row>
    <row r="339" spans="3:45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</row>
    <row r="340" spans="3:45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</row>
    <row r="341" spans="3:45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</row>
    <row r="342" spans="3:45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</row>
    <row r="343" spans="3:45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</row>
    <row r="344" spans="3:45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</row>
    <row r="345" spans="3:45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</row>
    <row r="346" spans="3:45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</row>
    <row r="347" spans="3:45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</row>
    <row r="348" spans="3:45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</row>
    <row r="349" spans="3:45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</row>
    <row r="350" spans="3:45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</row>
    <row r="351" spans="3:45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</row>
    <row r="352" spans="3:45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</row>
    <row r="353" spans="3:45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</row>
    <row r="354" spans="3:45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</row>
    <row r="355" spans="3:45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</row>
    <row r="356" spans="3:45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</row>
    <row r="357" spans="3:45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</row>
    <row r="358" spans="3:45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</row>
    <row r="359" spans="3:45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</row>
    <row r="360" spans="3:45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</row>
    <row r="361" spans="3:45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</row>
    <row r="362" spans="3:45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</row>
    <row r="363" spans="3:45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</row>
    <row r="364" spans="3:45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</row>
    <row r="365" spans="3:45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</row>
    <row r="366" spans="3:45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</row>
    <row r="367" spans="3:45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</row>
    <row r="368" spans="3:45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</row>
    <row r="369" spans="3:45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</row>
    <row r="370" spans="3:45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</row>
    <row r="371" spans="3:45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</row>
    <row r="372" spans="3:45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</row>
    <row r="373" spans="3:45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</row>
    <row r="374" spans="3:45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</row>
    <row r="375" spans="3:45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</row>
    <row r="376" spans="3:45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</row>
    <row r="377" spans="3:45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</row>
    <row r="378" spans="3:45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</row>
    <row r="379" spans="3:45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</row>
    <row r="380" spans="3:45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</row>
    <row r="381" spans="3:45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</row>
    <row r="382" spans="3:45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</row>
    <row r="383" spans="3:45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</row>
    <row r="384" spans="3:45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</row>
    <row r="385" spans="3:45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</row>
    <row r="386" spans="3:45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</row>
    <row r="387" spans="3:45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</row>
    <row r="388" spans="3:45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</row>
    <row r="389" spans="3:45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</row>
    <row r="390" spans="3:45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</row>
    <row r="391" spans="3:45"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</row>
    <row r="392" spans="3:45"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</row>
    <row r="393" spans="3:45"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</row>
  </sheetData>
  <hyperlinks>
    <hyperlink ref="A1" location="Main!A1" display="Main" xr:uid="{A9811B4D-C974-42C0-9C59-F53C0D05F3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2025-01-09T17:11:56Z</dcterms:created>
  <dcterms:modified xsi:type="dcterms:W3CDTF">2025-09-08T12:30:31Z</dcterms:modified>
</cp:coreProperties>
</file>