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EB47C0C-92AF-4AEC-B180-F5A912D5567D}" xr6:coauthVersionLast="47" xr6:coauthVersionMax="47" xr10:uidLastSave="{00000000-0000-0000-0000-000000000000}"/>
  <bookViews>
    <workbookView xWindow="19095" yWindow="0" windowWidth="19410" windowHeight="20925" xr2:uid="{9EBE0395-CACA-45E2-8D62-749890AA72D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2" l="1"/>
  <c r="M31" i="2"/>
  <c r="L31" i="2"/>
  <c r="N30" i="2"/>
  <c r="M30" i="2"/>
  <c r="L30" i="2"/>
  <c r="N29" i="2"/>
  <c r="M29" i="2"/>
  <c r="L29" i="2"/>
  <c r="N28" i="2"/>
  <c r="M28" i="2"/>
  <c r="L28" i="2"/>
  <c r="K28" i="2"/>
  <c r="N25" i="2"/>
  <c r="M25" i="2"/>
  <c r="L25" i="2"/>
  <c r="N23" i="2"/>
  <c r="M23" i="2"/>
  <c r="L23" i="2"/>
  <c r="N21" i="2"/>
  <c r="M21" i="2"/>
  <c r="L21" i="2"/>
  <c r="N19" i="2"/>
  <c r="M19" i="2"/>
  <c r="L19" i="2"/>
  <c r="N16" i="2"/>
  <c r="M16" i="2"/>
  <c r="L16" i="2"/>
  <c r="N10" i="2"/>
  <c r="M10" i="2"/>
  <c r="L10" i="2"/>
  <c r="K10" i="2"/>
  <c r="K29" i="2" s="1"/>
  <c r="G6" i="1"/>
  <c r="G4" i="1"/>
  <c r="I28" i="2"/>
  <c r="H28" i="2"/>
  <c r="G28" i="2"/>
  <c r="J28" i="2"/>
  <c r="J10" i="2"/>
  <c r="J16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I10" i="2"/>
  <c r="I16" i="2" s="1"/>
  <c r="G5" i="1"/>
  <c r="K16" i="2" l="1"/>
  <c r="C29" i="2"/>
  <c r="D29" i="2"/>
  <c r="E29" i="2"/>
  <c r="F29" i="2"/>
  <c r="G29" i="2"/>
  <c r="H29" i="2"/>
  <c r="I19" i="2"/>
  <c r="I30" i="2"/>
  <c r="C19" i="2"/>
  <c r="C30" i="2"/>
  <c r="D19" i="2"/>
  <c r="D30" i="2"/>
  <c r="E19" i="2"/>
  <c r="E30" i="2"/>
  <c r="F19" i="2"/>
  <c r="F30" i="2"/>
  <c r="G30" i="2"/>
  <c r="G19" i="2"/>
  <c r="H30" i="2"/>
  <c r="H19" i="2"/>
  <c r="J30" i="2"/>
  <c r="J19" i="2"/>
  <c r="I29" i="2"/>
  <c r="J29" i="2"/>
  <c r="G8" i="1"/>
  <c r="K19" i="2" l="1"/>
  <c r="K30" i="2"/>
  <c r="J21" i="2"/>
  <c r="J23" i="2" s="1"/>
  <c r="J25" i="2" s="1"/>
  <c r="J31" i="2"/>
  <c r="H31" i="2"/>
  <c r="H21" i="2"/>
  <c r="H23" i="2" s="1"/>
  <c r="H25" i="2" s="1"/>
  <c r="G31" i="2"/>
  <c r="G21" i="2"/>
  <c r="G23" i="2" s="1"/>
  <c r="G25" i="2" s="1"/>
  <c r="F31" i="2"/>
  <c r="F21" i="2"/>
  <c r="F23" i="2" s="1"/>
  <c r="F25" i="2" s="1"/>
  <c r="D21" i="2"/>
  <c r="D23" i="2" s="1"/>
  <c r="D25" i="2" s="1"/>
  <c r="D31" i="2"/>
  <c r="C31" i="2"/>
  <c r="C21" i="2"/>
  <c r="C23" i="2" s="1"/>
  <c r="C25" i="2" s="1"/>
  <c r="E31" i="2"/>
  <c r="E21" i="2"/>
  <c r="E23" i="2" s="1"/>
  <c r="E25" i="2" s="1"/>
  <c r="I21" i="2"/>
  <c r="I23" i="2" s="1"/>
  <c r="I25" i="2" s="1"/>
  <c r="I31" i="2"/>
  <c r="K31" i="2" l="1"/>
  <c r="K21" i="2"/>
  <c r="K23" i="2" s="1"/>
  <c r="K25" i="2" s="1"/>
</calcChain>
</file>

<file path=xl/sharedStrings.xml><?xml version="1.0" encoding="utf-8"?>
<sst xmlns="http://schemas.openxmlformats.org/spreadsheetml/2006/main" count="52" uniqueCount="48">
  <si>
    <t>DoorDash</t>
  </si>
  <si>
    <t>SEC</t>
  </si>
  <si>
    <t>DASH</t>
  </si>
  <si>
    <t>numbers in mio USD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</si>
  <si>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</si>
  <si>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</si>
  <si>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</si>
  <si>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</si>
  <si>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</si>
  <si>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</si>
  <si>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</si>
  <si>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</si>
  <si>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</si>
  <si>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</si>
  <si>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</si>
  <si>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</si>
  <si>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</si>
  <si>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</si>
  <si>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</si>
  <si>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Revenue</t>
  </si>
  <si>
    <t>COGS</t>
  </si>
  <si>
    <t>S&amp;M</t>
  </si>
  <si>
    <t>R&amp;D</t>
  </si>
  <si>
    <t>G&amp;A</t>
  </si>
  <si>
    <t>D&amp;A</t>
  </si>
  <si>
    <t>Restructuring Expenses</t>
  </si>
  <si>
    <t>Operating Profit</t>
  </si>
  <si>
    <t>Interest Income</t>
  </si>
  <si>
    <t>Other Expense</t>
  </si>
  <si>
    <t>Pretax Income</t>
  </si>
  <si>
    <t>Gross Profit</t>
  </si>
  <si>
    <t>Tax Expense</t>
  </si>
  <si>
    <t>Net Income</t>
  </si>
  <si>
    <t>Minorities</t>
  </si>
  <si>
    <t>Net Income to Company</t>
  </si>
  <si>
    <t>EPS</t>
  </si>
  <si>
    <t>Revenue Growth</t>
  </si>
  <si>
    <t xml:space="preserve">Gross Margin </t>
  </si>
  <si>
    <t>Operating Margin</t>
  </si>
  <si>
    <t>Tax Rate</t>
  </si>
  <si>
    <t>Q225</t>
  </si>
  <si>
    <t>Q125</t>
  </si>
  <si>
    <t>Q325</t>
  </si>
  <si>
    <t>Q425</t>
  </si>
  <si>
    <t xml:space="preserve">US </t>
  </si>
  <si>
    <t>International</t>
  </si>
  <si>
    <t>Total Orders</t>
  </si>
  <si>
    <t>Marketplace 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</si>
</sst>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2" fillId="0" borderId="0" xfId="0" applyFont="1"/>
    <xf numFmtId="0" fontId="6" fillId="0" borderId="0" xfId="1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9" fontId="2" fillId="0" borderId="0" xfId="2" applyFont="1"/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/>
    <xf numFmtId="164" fontId="5" fillId="0" borderId="0" xfId="0" applyNumberFormat="1" applyFont="1"/>
    <xf numFmtId="9" fontId="5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792789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1087-3755-448A-985F-83E35243D33D}">
  <dimension ref="A1:H8"/>
  <sheetViews>
    <sheetView tabSelected="1" zoomScale="200" zoomScaleNormal="200" workbookViewId="0">
      <selection activeCell="G8" sqref="G8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8" x14ac:dyDescent="0.2">
      <c r="A1" s="1" t="s">
        <v>0</v>
      </c>
    </row>
    <row r="2" spans="1:8" x14ac:dyDescent="0.2">
      <c r="A2" s="2" t="s">
        <v>3</v>
      </c>
    </row>
    <row r="3" spans="1:8" x14ac:dyDescent="0.2">
      <c r="F3" s="2" t="s">
        <v>4</v>
      </c>
      <c r="G3" s="2">
        <v>267.60000000000002</v>
      </c>
    </row>
    <row r="4" spans="1:8" x14ac:dyDescent="0.2">
      <c r="B4" s="3" t="s">
        <v>1</v>
      </c>
      <c r="F4" s="2" t="s">
        <v>5</v>
      </c>
      <c r="G4" s="4">
        <f>402.361247+24.833585</f>
        <v>427.19483200000002</v>
      </c>
      <c r="H4" s="8" t="s">
        <v>40</v>
      </c>
    </row>
    <row r="5" spans="1:8" x14ac:dyDescent="0.2">
      <c r="B5" s="2" t="s">
        <v>2</v>
      </c>
      <c r="F5" s="2" t="s">
        <v>6</v>
      </c>
      <c r="G5" s="4">
        <f>G3*G4</f>
        <v>114317.33704320001</v>
      </c>
    </row>
    <row r="6" spans="1:8" x14ac:dyDescent="0.2">
      <c r="F6" s="2" t="s">
        <v>7</v>
      </c>
      <c r="G6" s="4">
        <f>3911+1088</f>
        <v>4999</v>
      </c>
      <c r="H6" s="8" t="s">
        <v>40</v>
      </c>
    </row>
    <row r="7" spans="1:8" x14ac:dyDescent="0.2">
      <c r="F7" s="2" t="s">
        <v>8</v>
      </c>
      <c r="G7" s="4">
        <v>2721</v>
      </c>
      <c r="H7" s="8" t="s">
        <v>40</v>
      </c>
    </row>
    <row r="8" spans="1:8" x14ac:dyDescent="0.2">
      <c r="F8" s="2" t="s">
        <v>9</v>
      </c>
      <c r="G8" s="4">
        <f>G5-G6</f>
        <v>109318.33704320001</v>
      </c>
    </row>
  </sheetData>
  <hyperlinks>
    <hyperlink ref="B4" r:id="rId1" xr:uid="{6E2B2433-5378-46F3-9EAB-81938D9014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0EDF-C206-49B4-AF0E-C78FEFDA87AF}">
  <dimension ref="A1:CM298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5" sqref="G5"/>
    </sheetView>
  </sheetViews>
  <sheetFormatPr defaultRowHeight="12.75" x14ac:dyDescent="0.2"/>
  <cols>
    <col min="1" max="1" width="4.7109375" style="2" bestFit="1" customWidth="1"/>
    <col min="2" max="2" width="22.28515625" style="2" bestFit="1" customWidth="1"/>
    <col min="3" max="16384" width="9.140625" style="2"/>
  </cols>
  <sheetData>
    <row r="1" spans="1:91" x14ac:dyDescent="0.2">
      <c r="A1" s="3" t="s">
        <v>11</v>
      </c>
    </row>
    <row r="2" spans="1:91" x14ac:dyDescent="0.2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10</v>
      </c>
      <c r="I2" s="5" t="s">
        <v>17</v>
      </c>
      <c r="J2" s="5" t="s">
        <v>18</v>
      </c>
      <c r="K2" s="8" t="s">
        <v>41</v>
      </c>
      <c r="L2" s="8" t="s">
        <v>40</v>
      </c>
      <c r="M2" s="8" t="s">
        <v>42</v>
      </c>
      <c r="N2" s="8" t="s">
        <v>43</v>
      </c>
    </row>
    <row r="3" spans="1:91" x14ac:dyDescent="0.2">
      <c r="B3" s="9" t="s">
        <v>46</v>
      </c>
      <c r="C3" s="4"/>
      <c r="D3" s="4"/>
      <c r="E3" s="4"/>
      <c r="F3" s="4"/>
      <c r="G3" s="4">
        <v>620</v>
      </c>
      <c r="H3" s="4">
        <v>635</v>
      </c>
      <c r="I3" s="4"/>
      <c r="J3" s="4"/>
      <c r="K3" s="4">
        <v>732</v>
      </c>
      <c r="L3" s="4">
        <v>761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</row>
    <row r="4" spans="1:91" x14ac:dyDescent="0.2">
      <c r="B4" s="9" t="s">
        <v>47</v>
      </c>
      <c r="C4" s="4"/>
      <c r="D4" s="4"/>
      <c r="E4" s="4"/>
      <c r="F4" s="4"/>
      <c r="G4" s="4">
        <v>19239</v>
      </c>
      <c r="H4" s="4">
        <v>19711</v>
      </c>
      <c r="I4" s="4"/>
      <c r="J4" s="4"/>
      <c r="K4" s="4">
        <v>23076</v>
      </c>
      <c r="L4" s="4">
        <v>24244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</row>
    <row r="5" spans="1:91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</row>
    <row r="6" spans="1:91" x14ac:dyDescent="0.2">
      <c r="B6" s="9" t="s">
        <v>44</v>
      </c>
      <c r="C6" s="4"/>
      <c r="D6" s="4"/>
      <c r="E6" s="4"/>
      <c r="F6" s="4"/>
      <c r="G6" s="4">
        <v>2222</v>
      </c>
      <c r="H6" s="4">
        <v>2318</v>
      </c>
      <c r="I6" s="4"/>
      <c r="J6" s="4"/>
      <c r="K6" s="4">
        <v>2656</v>
      </c>
      <c r="L6" s="4">
        <v>2829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</row>
    <row r="7" spans="1:91" x14ac:dyDescent="0.2">
      <c r="B7" s="9" t="s">
        <v>45</v>
      </c>
      <c r="C7" s="4"/>
      <c r="D7" s="4"/>
      <c r="E7" s="4"/>
      <c r="F7" s="4"/>
      <c r="G7" s="4">
        <v>291</v>
      </c>
      <c r="H7" s="4">
        <v>312</v>
      </c>
      <c r="I7" s="4"/>
      <c r="J7" s="4"/>
      <c r="K7" s="4">
        <v>376</v>
      </c>
      <c r="L7" s="4">
        <v>455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</row>
    <row r="8" spans="1:91" x14ac:dyDescent="0.2">
      <c r="B8" s="1" t="s">
        <v>19</v>
      </c>
      <c r="C8" s="11"/>
      <c r="D8" s="11"/>
      <c r="E8" s="11">
        <v>2706</v>
      </c>
      <c r="F8" s="11"/>
      <c r="G8" s="11">
        <v>2513</v>
      </c>
      <c r="H8" s="11">
        <v>2630</v>
      </c>
      <c r="I8" s="11">
        <v>2164</v>
      </c>
      <c r="J8" s="11"/>
      <c r="K8" s="11">
        <v>3032</v>
      </c>
      <c r="L8" s="11">
        <v>3284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</row>
    <row r="9" spans="1:91" x14ac:dyDescent="0.2">
      <c r="B9" s="2" t="s">
        <v>20</v>
      </c>
      <c r="C9" s="4"/>
      <c r="D9" s="4"/>
      <c r="E9" s="4">
        <v>1374</v>
      </c>
      <c r="F9" s="4"/>
      <c r="G9" s="4">
        <v>1330</v>
      </c>
      <c r="H9" s="4">
        <v>1385</v>
      </c>
      <c r="I9" s="4">
        <v>1156</v>
      </c>
      <c r="J9" s="4"/>
      <c r="K9" s="4">
        <v>1500</v>
      </c>
      <c r="L9" s="4">
        <v>1616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</row>
    <row r="10" spans="1:91" x14ac:dyDescent="0.2">
      <c r="B10" s="2" t="s">
        <v>30</v>
      </c>
      <c r="C10" s="4">
        <f t="shared" ref="C10:H10" si="0">+C8-C9</f>
        <v>0</v>
      </c>
      <c r="D10" s="4">
        <f t="shared" si="0"/>
        <v>0</v>
      </c>
      <c r="E10" s="4">
        <f t="shared" si="0"/>
        <v>1332</v>
      </c>
      <c r="F10" s="4">
        <f t="shared" si="0"/>
        <v>0</v>
      </c>
      <c r="G10" s="4">
        <f t="shared" si="0"/>
        <v>1183</v>
      </c>
      <c r="H10" s="4">
        <f t="shared" si="0"/>
        <v>1245</v>
      </c>
      <c r="I10" s="4">
        <f>+I8-I9</f>
        <v>1008</v>
      </c>
      <c r="J10" s="4">
        <f t="shared" ref="J10:N10" si="1">+J8-J9</f>
        <v>0</v>
      </c>
      <c r="K10" s="4">
        <f t="shared" si="1"/>
        <v>1532</v>
      </c>
      <c r="L10" s="4">
        <f t="shared" si="1"/>
        <v>1668</v>
      </c>
      <c r="M10" s="4">
        <f t="shared" si="1"/>
        <v>0</v>
      </c>
      <c r="N10" s="4">
        <f t="shared" si="1"/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</row>
    <row r="11" spans="1:91" x14ac:dyDescent="0.2">
      <c r="B11" s="2" t="s">
        <v>21</v>
      </c>
      <c r="C11" s="4"/>
      <c r="D11" s="4"/>
      <c r="E11" s="4">
        <v>483</v>
      </c>
      <c r="F11" s="4"/>
      <c r="G11" s="4">
        <v>504</v>
      </c>
      <c r="H11" s="4">
        <v>509</v>
      </c>
      <c r="I11" s="4">
        <v>449</v>
      </c>
      <c r="J11" s="4"/>
      <c r="K11" s="4">
        <v>586</v>
      </c>
      <c r="L11" s="4">
        <v>607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</row>
    <row r="12" spans="1:91" x14ac:dyDescent="0.2">
      <c r="B12" s="2" t="s">
        <v>22</v>
      </c>
      <c r="C12" s="4"/>
      <c r="D12" s="4"/>
      <c r="E12" s="4">
        <v>289</v>
      </c>
      <c r="F12" s="4"/>
      <c r="G12" s="4">
        <v>279</v>
      </c>
      <c r="H12" s="4">
        <v>303</v>
      </c>
      <c r="I12" s="4">
        <v>250</v>
      </c>
      <c r="J12" s="4"/>
      <c r="K12" s="4">
        <v>306</v>
      </c>
      <c r="L12" s="4">
        <v>351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x14ac:dyDescent="0.2">
      <c r="B13" s="2" t="s">
        <v>23</v>
      </c>
      <c r="C13" s="4"/>
      <c r="D13" s="4"/>
      <c r="E13" s="4">
        <v>315</v>
      </c>
      <c r="F13" s="4"/>
      <c r="G13" s="4">
        <v>319</v>
      </c>
      <c r="H13" s="4">
        <v>494</v>
      </c>
      <c r="I13" s="4">
        <v>289</v>
      </c>
      <c r="J13" s="4"/>
      <c r="K13" s="4">
        <v>332</v>
      </c>
      <c r="L13" s="4">
        <v>388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</row>
    <row r="14" spans="1:91" x14ac:dyDescent="0.2">
      <c r="B14" s="2" t="s">
        <v>24</v>
      </c>
      <c r="C14" s="4"/>
      <c r="D14" s="4"/>
      <c r="E14" s="4">
        <v>138</v>
      </c>
      <c r="F14" s="4"/>
      <c r="G14" s="4">
        <v>142</v>
      </c>
      <c r="H14" s="4">
        <v>140</v>
      </c>
      <c r="I14" s="4">
        <v>128</v>
      </c>
      <c r="J14" s="4"/>
      <c r="K14" s="4">
        <v>152</v>
      </c>
      <c r="L14" s="4">
        <v>159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</row>
    <row r="15" spans="1:91" x14ac:dyDescent="0.2">
      <c r="B15" s="2" t="s">
        <v>25</v>
      </c>
      <c r="C15" s="4"/>
      <c r="D15" s="4"/>
      <c r="E15" s="4">
        <v>0</v>
      </c>
      <c r="F15" s="4"/>
      <c r="G15" s="4">
        <v>0</v>
      </c>
      <c r="H15" s="4">
        <v>0</v>
      </c>
      <c r="I15" s="4">
        <v>0</v>
      </c>
      <c r="J15" s="4"/>
      <c r="K15" s="4">
        <v>1</v>
      </c>
      <c r="L15" s="10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</row>
    <row r="16" spans="1:91" x14ac:dyDescent="0.2">
      <c r="B16" s="2" t="s">
        <v>26</v>
      </c>
      <c r="C16" s="4">
        <f t="shared" ref="C16:H16" si="2">+C10-SUM(C11:C15)</f>
        <v>0</v>
      </c>
      <c r="D16" s="4">
        <f t="shared" si="2"/>
        <v>0</v>
      </c>
      <c r="E16" s="4">
        <f t="shared" si="2"/>
        <v>107</v>
      </c>
      <c r="F16" s="4">
        <f t="shared" si="2"/>
        <v>0</v>
      </c>
      <c r="G16" s="4">
        <f t="shared" si="2"/>
        <v>-61</v>
      </c>
      <c r="H16" s="4">
        <f t="shared" si="2"/>
        <v>-201</v>
      </c>
      <c r="I16" s="4">
        <f>+I10-SUM(I11:I15)</f>
        <v>-108</v>
      </c>
      <c r="J16" s="4">
        <f t="shared" ref="J16:N16" si="3">+J10-SUM(J11:J15)</f>
        <v>0</v>
      </c>
      <c r="K16" s="4">
        <f t="shared" si="3"/>
        <v>155</v>
      </c>
      <c r="L16" s="4">
        <f t="shared" si="3"/>
        <v>163</v>
      </c>
      <c r="M16" s="4">
        <f t="shared" si="3"/>
        <v>0</v>
      </c>
      <c r="N16" s="4">
        <f t="shared" si="3"/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</row>
    <row r="17" spans="2:91" x14ac:dyDescent="0.2">
      <c r="B17" s="2" t="s">
        <v>27</v>
      </c>
      <c r="C17" s="4"/>
      <c r="D17" s="4"/>
      <c r="E17" s="4">
        <v>54</v>
      </c>
      <c r="F17" s="4"/>
      <c r="G17" s="4">
        <v>45</v>
      </c>
      <c r="H17" s="4">
        <v>49</v>
      </c>
      <c r="I17" s="4">
        <v>40</v>
      </c>
      <c r="J17" s="4"/>
      <c r="K17" s="4">
        <v>49</v>
      </c>
      <c r="L17" s="4">
        <v>49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</row>
    <row r="18" spans="2:91" x14ac:dyDescent="0.2">
      <c r="B18" s="2" t="s">
        <v>28</v>
      </c>
      <c r="C18" s="4"/>
      <c r="D18" s="4"/>
      <c r="E18" s="4">
        <v>-6</v>
      </c>
      <c r="F18" s="4"/>
      <c r="G18" s="4">
        <v>-2</v>
      </c>
      <c r="H18" s="4">
        <v>-5</v>
      </c>
      <c r="I18" s="4">
        <v>-1</v>
      </c>
      <c r="J18" s="4"/>
      <c r="K18" s="4">
        <v>-6</v>
      </c>
      <c r="L18" s="4">
        <v>59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</row>
    <row r="19" spans="2:91" x14ac:dyDescent="0.2">
      <c r="B19" s="2" t="s">
        <v>29</v>
      </c>
      <c r="C19" s="4">
        <f t="shared" ref="C19:H19" si="4">+C16+C17+C18</f>
        <v>0</v>
      </c>
      <c r="D19" s="4">
        <f t="shared" si="4"/>
        <v>0</v>
      </c>
      <c r="E19" s="4">
        <f t="shared" si="4"/>
        <v>155</v>
      </c>
      <c r="F19" s="4">
        <f t="shared" si="4"/>
        <v>0</v>
      </c>
      <c r="G19" s="4">
        <f t="shared" si="4"/>
        <v>-18</v>
      </c>
      <c r="H19" s="4">
        <f t="shared" si="4"/>
        <v>-157</v>
      </c>
      <c r="I19" s="4">
        <f>+I16+I17+I18</f>
        <v>-69</v>
      </c>
      <c r="J19" s="4">
        <f t="shared" ref="J19:N19" si="5">+J16+J17+J18</f>
        <v>0</v>
      </c>
      <c r="K19" s="4">
        <f t="shared" si="5"/>
        <v>198</v>
      </c>
      <c r="L19" s="4">
        <f t="shared" si="5"/>
        <v>271</v>
      </c>
      <c r="M19" s="4">
        <f t="shared" si="5"/>
        <v>0</v>
      </c>
      <c r="N19" s="4">
        <f t="shared" si="5"/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</row>
    <row r="20" spans="2:91" x14ac:dyDescent="0.2">
      <c r="B20" s="2" t="s">
        <v>31</v>
      </c>
      <c r="C20" s="4"/>
      <c r="D20" s="4"/>
      <c r="E20" s="4">
        <v>-6</v>
      </c>
      <c r="F20" s="4"/>
      <c r="G20" s="4">
        <v>7</v>
      </c>
      <c r="H20" s="4">
        <v>1</v>
      </c>
      <c r="I20" s="4">
        <v>6</v>
      </c>
      <c r="J20" s="4"/>
      <c r="K20" s="4">
        <v>6</v>
      </c>
      <c r="L20" s="4">
        <v>-13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</row>
    <row r="21" spans="2:91" x14ac:dyDescent="0.2">
      <c r="B21" s="2" t="s">
        <v>32</v>
      </c>
      <c r="C21" s="4">
        <f t="shared" ref="C21:H21" si="6">+C19-C20</f>
        <v>0</v>
      </c>
      <c r="D21" s="4">
        <f t="shared" si="6"/>
        <v>0</v>
      </c>
      <c r="E21" s="4">
        <f t="shared" si="6"/>
        <v>161</v>
      </c>
      <c r="F21" s="4">
        <f t="shared" si="6"/>
        <v>0</v>
      </c>
      <c r="G21" s="4">
        <f t="shared" si="6"/>
        <v>-25</v>
      </c>
      <c r="H21" s="4">
        <f t="shared" si="6"/>
        <v>-158</v>
      </c>
      <c r="I21" s="4">
        <f>+I19-I20</f>
        <v>-75</v>
      </c>
      <c r="J21" s="4">
        <f t="shared" ref="J21:N21" si="7">+J19-J20</f>
        <v>0</v>
      </c>
      <c r="K21" s="4">
        <f t="shared" si="7"/>
        <v>192</v>
      </c>
      <c r="L21" s="4">
        <f t="shared" si="7"/>
        <v>284</v>
      </c>
      <c r="M21" s="4">
        <f t="shared" si="7"/>
        <v>0</v>
      </c>
      <c r="N21" s="4">
        <f t="shared" si="7"/>
        <v>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91" x14ac:dyDescent="0.2">
      <c r="B22" s="2" t="s">
        <v>33</v>
      </c>
      <c r="D22" s="4"/>
      <c r="E22" s="4">
        <v>1</v>
      </c>
      <c r="F22" s="4"/>
      <c r="G22" s="4">
        <v>2</v>
      </c>
      <c r="H22" s="4">
        <v>-1</v>
      </c>
      <c r="I22" s="4">
        <v>2</v>
      </c>
      <c r="J22" s="4"/>
      <c r="K22" s="4">
        <v>-1</v>
      </c>
      <c r="L22" s="4">
        <v>-1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91" x14ac:dyDescent="0.2">
      <c r="B23" s="2" t="s">
        <v>34</v>
      </c>
      <c r="C23" s="4">
        <f t="shared" ref="C23:H23" si="8">+C21+C22</f>
        <v>0</v>
      </c>
      <c r="D23" s="4">
        <f t="shared" si="8"/>
        <v>0</v>
      </c>
      <c r="E23" s="4">
        <f t="shared" si="8"/>
        <v>162</v>
      </c>
      <c r="F23" s="4">
        <f t="shared" si="8"/>
        <v>0</v>
      </c>
      <c r="G23" s="4">
        <f t="shared" si="8"/>
        <v>-23</v>
      </c>
      <c r="H23" s="4">
        <f t="shared" si="8"/>
        <v>-159</v>
      </c>
      <c r="I23" s="4">
        <f>+I21+I22</f>
        <v>-73</v>
      </c>
      <c r="J23" s="4">
        <f t="shared" ref="J23:N23" si="9">+J21+J22</f>
        <v>0</v>
      </c>
      <c r="K23" s="4">
        <f t="shared" si="9"/>
        <v>191</v>
      </c>
      <c r="L23" s="4">
        <f t="shared" si="9"/>
        <v>283</v>
      </c>
      <c r="M23" s="4">
        <f t="shared" si="9"/>
        <v>0</v>
      </c>
      <c r="N23" s="4">
        <f t="shared" si="9"/>
        <v>0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91" x14ac:dyDescent="0.2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91" x14ac:dyDescent="0.2">
      <c r="B25" s="2" t="s">
        <v>35</v>
      </c>
      <c r="C25" s="6" t="e">
        <f t="shared" ref="C25:H25" si="10">+C23/C26</f>
        <v>#DIV/0!</v>
      </c>
      <c r="D25" s="6" t="e">
        <f t="shared" si="10"/>
        <v>#DIV/0!</v>
      </c>
      <c r="E25" s="6">
        <f t="shared" si="10"/>
        <v>0.39215116701282482</v>
      </c>
      <c r="F25" s="6" t="e">
        <f t="shared" si="10"/>
        <v>#DIV/0!</v>
      </c>
      <c r="G25" s="6">
        <f t="shared" si="10"/>
        <v>-5.6722616540314977E-2</v>
      </c>
      <c r="H25" s="6">
        <f t="shared" si="10"/>
        <v>-0.38734950619028358</v>
      </c>
      <c r="I25" s="6">
        <f>+I23/I26</f>
        <v>-0.18564812813281217</v>
      </c>
      <c r="J25" s="6" t="e">
        <f t="shared" ref="J25:N25" si="11">+J23/J26</f>
        <v>#DIV/0!</v>
      </c>
      <c r="K25" s="6">
        <f t="shared" si="11"/>
        <v>0.45322740625786029</v>
      </c>
      <c r="L25" s="6">
        <f t="shared" si="11"/>
        <v>0.66570535363538641</v>
      </c>
      <c r="M25" s="6" t="e">
        <f t="shared" si="11"/>
        <v>#DIV/0!</v>
      </c>
      <c r="N25" s="6" t="e">
        <f t="shared" si="11"/>
        <v>#DIV/0!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91" x14ac:dyDescent="0.2">
      <c r="B26" s="2" t="s">
        <v>5</v>
      </c>
      <c r="D26" s="4"/>
      <c r="E26" s="4">
        <v>413.10599999999999</v>
      </c>
      <c r="F26" s="4"/>
      <c r="G26" s="10">
        <v>405.48200000000003</v>
      </c>
      <c r="H26" s="4">
        <v>410.48200000000003</v>
      </c>
      <c r="I26" s="4">
        <v>393.21699999999998</v>
      </c>
      <c r="J26" s="4"/>
      <c r="K26" s="4">
        <v>421.42200000000003</v>
      </c>
      <c r="L26" s="4">
        <v>425.113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91" x14ac:dyDescent="0.2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91" s="1" customFormat="1" x14ac:dyDescent="0.2">
      <c r="B28" s="1" t="s">
        <v>36</v>
      </c>
      <c r="D28" s="11"/>
      <c r="E28" s="11"/>
      <c r="F28" s="11"/>
      <c r="G28" s="12" t="e">
        <f t="shared" ref="G28:I28" si="12">+G8/C8-1</f>
        <v>#DIV/0!</v>
      </c>
      <c r="H28" s="12" t="e">
        <f t="shared" si="12"/>
        <v>#DIV/0!</v>
      </c>
      <c r="I28" s="12">
        <f t="shared" si="12"/>
        <v>-0.20029563932002958</v>
      </c>
      <c r="J28" s="12" t="e">
        <f>+J8/F8-1</f>
        <v>#DIV/0!</v>
      </c>
      <c r="K28" s="12">
        <f t="shared" ref="K28:N28" si="13">+K8/G8-1</f>
        <v>0.20652606446478305</v>
      </c>
      <c r="L28" s="12">
        <f t="shared" si="13"/>
        <v>0.24866920152091265</v>
      </c>
      <c r="M28" s="12">
        <f t="shared" si="13"/>
        <v>-1</v>
      </c>
      <c r="N28" s="12" t="e">
        <f t="shared" si="13"/>
        <v>#DIV/0!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91" x14ac:dyDescent="0.2">
      <c r="B29" s="2" t="s">
        <v>37</v>
      </c>
      <c r="C29" s="7" t="e">
        <f t="shared" ref="C29:I29" si="14">+C10/C8</f>
        <v>#DIV/0!</v>
      </c>
      <c r="D29" s="7" t="e">
        <f t="shared" si="14"/>
        <v>#DIV/0!</v>
      </c>
      <c r="E29" s="7">
        <f t="shared" si="14"/>
        <v>0.49223946784922396</v>
      </c>
      <c r="F29" s="7" t="e">
        <f t="shared" si="14"/>
        <v>#DIV/0!</v>
      </c>
      <c r="G29" s="7">
        <f t="shared" si="14"/>
        <v>0.47075208913649025</v>
      </c>
      <c r="H29" s="7">
        <f t="shared" si="14"/>
        <v>0.47338403041825095</v>
      </c>
      <c r="I29" s="7">
        <f t="shared" si="14"/>
        <v>0.46580406654343809</v>
      </c>
      <c r="J29" s="7" t="e">
        <f>+J10/J8</f>
        <v>#DIV/0!</v>
      </c>
      <c r="K29" s="7">
        <f t="shared" ref="K29:N29" si="15">+K10/K8</f>
        <v>0.50527704485488123</v>
      </c>
      <c r="L29" s="7">
        <f t="shared" si="15"/>
        <v>0.50791717417783189</v>
      </c>
      <c r="M29" s="7" t="e">
        <f t="shared" si="15"/>
        <v>#DIV/0!</v>
      </c>
      <c r="N29" s="7" t="e">
        <f t="shared" si="15"/>
        <v>#DIV/0!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91" x14ac:dyDescent="0.2">
      <c r="B30" s="2" t="s">
        <v>38</v>
      </c>
      <c r="C30" s="7" t="e">
        <f t="shared" ref="C30:I30" si="16">+C16/C8</f>
        <v>#DIV/0!</v>
      </c>
      <c r="D30" s="7" t="e">
        <f t="shared" si="16"/>
        <v>#DIV/0!</v>
      </c>
      <c r="E30" s="7">
        <f t="shared" si="16"/>
        <v>3.9541759053954177E-2</v>
      </c>
      <c r="F30" s="7" t="e">
        <f t="shared" si="16"/>
        <v>#DIV/0!</v>
      </c>
      <c r="G30" s="7">
        <f t="shared" si="16"/>
        <v>-2.4273776362912853E-2</v>
      </c>
      <c r="H30" s="7">
        <f t="shared" si="16"/>
        <v>-7.642585551330798E-2</v>
      </c>
      <c r="I30" s="7">
        <f t="shared" si="16"/>
        <v>-4.9907578558225509E-2</v>
      </c>
      <c r="J30" s="7" t="e">
        <f>+J16/J8</f>
        <v>#DIV/0!</v>
      </c>
      <c r="K30" s="7">
        <f t="shared" ref="K30:N30" si="17">+K16/K8</f>
        <v>5.1121372031662268E-2</v>
      </c>
      <c r="L30" s="7">
        <f t="shared" si="17"/>
        <v>4.9634591961023142E-2</v>
      </c>
      <c r="M30" s="7" t="e">
        <f t="shared" si="17"/>
        <v>#DIV/0!</v>
      </c>
      <c r="N30" s="7" t="e">
        <f t="shared" si="17"/>
        <v>#DIV/0!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91" x14ac:dyDescent="0.2">
      <c r="B31" s="2" t="s">
        <v>39</v>
      </c>
      <c r="C31" s="7" t="e">
        <f t="shared" ref="C31:I31" si="18">+C20/C19</f>
        <v>#DIV/0!</v>
      </c>
      <c r="D31" s="7" t="e">
        <f t="shared" si="18"/>
        <v>#DIV/0!</v>
      </c>
      <c r="E31" s="7">
        <f t="shared" si="18"/>
        <v>-3.870967741935484E-2</v>
      </c>
      <c r="F31" s="7" t="e">
        <f t="shared" si="18"/>
        <v>#DIV/0!</v>
      </c>
      <c r="G31" s="7">
        <f t="shared" si="18"/>
        <v>-0.3888888888888889</v>
      </c>
      <c r="H31" s="7">
        <f t="shared" si="18"/>
        <v>-6.369426751592357E-3</v>
      </c>
      <c r="I31" s="7">
        <f t="shared" si="18"/>
        <v>-8.6956521739130432E-2</v>
      </c>
      <c r="J31" s="7" t="e">
        <f>+J20/J19</f>
        <v>#DIV/0!</v>
      </c>
      <c r="K31" s="7">
        <f t="shared" ref="K31:N31" si="19">+K20/K19</f>
        <v>3.0303030303030304E-2</v>
      </c>
      <c r="L31" s="7">
        <f t="shared" si="19"/>
        <v>-4.797047970479705E-2</v>
      </c>
      <c r="M31" s="7" t="e">
        <f t="shared" si="19"/>
        <v>#DIV/0!</v>
      </c>
      <c r="N31" s="7" t="e">
        <f t="shared" si="19"/>
        <v>#DIV/0!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91" x14ac:dyDescent="0.2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4:33" x14ac:dyDescent="0.2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4:33" x14ac:dyDescent="0.2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4:33" x14ac:dyDescent="0.2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4:33" x14ac:dyDescent="0.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4:33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4:33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4:33" x14ac:dyDescent="0.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4:33" x14ac:dyDescent="0.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4:33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4:33" x14ac:dyDescent="0.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4:3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4:33" x14ac:dyDescent="0.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4:33" x14ac:dyDescent="0.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4:33" x14ac:dyDescent="0.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4:33" x14ac:dyDescent="0.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4:33" x14ac:dyDescent="0.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4:33" x14ac:dyDescent="0.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4:33" x14ac:dyDescent="0.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4:33" x14ac:dyDescent="0.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4:33" x14ac:dyDescent="0.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4:33" x14ac:dyDescent="0.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4:33" x14ac:dyDescent="0.2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4:33" x14ac:dyDescent="0.2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4:33" x14ac:dyDescent="0.2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4:33" x14ac:dyDescent="0.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4:33" x14ac:dyDescent="0.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4:33" x14ac:dyDescent="0.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4:33" x14ac:dyDescent="0.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4:33" x14ac:dyDescent="0.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4:33" x14ac:dyDescent="0.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4:33" x14ac:dyDescent="0.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4:33" x14ac:dyDescent="0.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4:33" x14ac:dyDescent="0.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4:33" x14ac:dyDescent="0.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4:33" x14ac:dyDescent="0.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4:33" x14ac:dyDescent="0.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4:33" x14ac:dyDescent="0.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4:33" x14ac:dyDescent="0.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4:33" x14ac:dyDescent="0.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4:33" x14ac:dyDescent="0.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4:33" x14ac:dyDescent="0.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4:33" x14ac:dyDescent="0.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4:33" x14ac:dyDescent="0.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4:33" x14ac:dyDescent="0.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4:33" x14ac:dyDescent="0.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4:33" x14ac:dyDescent="0.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4:33" x14ac:dyDescent="0.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4:33" x14ac:dyDescent="0.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4:33" x14ac:dyDescent="0.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4:33" x14ac:dyDescent="0.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4:33" x14ac:dyDescent="0.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4:33" x14ac:dyDescent="0.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4:33" x14ac:dyDescent="0.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4:33" x14ac:dyDescent="0.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4:33" x14ac:dyDescent="0.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4:33" x14ac:dyDescent="0.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4:33" x14ac:dyDescent="0.2"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4:33" x14ac:dyDescent="0.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4:33" x14ac:dyDescent="0.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4:33" x14ac:dyDescent="0.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4:33" x14ac:dyDescent="0.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4:33" x14ac:dyDescent="0.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4:33" x14ac:dyDescent="0.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4:33" x14ac:dyDescent="0.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4:33" x14ac:dyDescent="0.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4:33" x14ac:dyDescent="0.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4:33" x14ac:dyDescent="0.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4:33" x14ac:dyDescent="0.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4:33" x14ac:dyDescent="0.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4:33" x14ac:dyDescent="0.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4:33" x14ac:dyDescent="0.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4:33" x14ac:dyDescent="0.2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4:33" x14ac:dyDescent="0.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4:33" x14ac:dyDescent="0.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4:33" x14ac:dyDescent="0.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4:33" x14ac:dyDescent="0.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4:33" x14ac:dyDescent="0.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4:33" x14ac:dyDescent="0.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4:33" x14ac:dyDescent="0.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4:33" x14ac:dyDescent="0.2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4:33" x14ac:dyDescent="0.2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4:33" x14ac:dyDescent="0.2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4:33" x14ac:dyDescent="0.2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4:33" x14ac:dyDescent="0.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4:33" x14ac:dyDescent="0.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4:33" x14ac:dyDescent="0.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4:33" x14ac:dyDescent="0.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4:33" x14ac:dyDescent="0.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4:33" x14ac:dyDescent="0.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4:33" x14ac:dyDescent="0.2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4:33" x14ac:dyDescent="0.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4:33" x14ac:dyDescent="0.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4:33" x14ac:dyDescent="0.2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4:33" x14ac:dyDescent="0.2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4:33" x14ac:dyDescent="0.2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4:33" x14ac:dyDescent="0.2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4:33" x14ac:dyDescent="0.2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4:33" x14ac:dyDescent="0.2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4:33" x14ac:dyDescent="0.2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4:33" x14ac:dyDescent="0.2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4:33" x14ac:dyDescent="0.2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4:33" x14ac:dyDescent="0.2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4:33" x14ac:dyDescent="0.2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4:33" x14ac:dyDescent="0.2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4:33" x14ac:dyDescent="0.2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4:33" x14ac:dyDescent="0.2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4:33" x14ac:dyDescent="0.2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4:33" x14ac:dyDescent="0.2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4:33" x14ac:dyDescent="0.2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4:33" x14ac:dyDescent="0.2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4:33" x14ac:dyDescent="0.2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4:33" x14ac:dyDescent="0.2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4:33" x14ac:dyDescent="0.2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4:33" x14ac:dyDescent="0.2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4:33" x14ac:dyDescent="0.2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4:33" x14ac:dyDescent="0.2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4:33" x14ac:dyDescent="0.2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4:33" x14ac:dyDescent="0.2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4:33" x14ac:dyDescent="0.2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4:33" x14ac:dyDescent="0.2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4:33" x14ac:dyDescent="0.2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4:33" x14ac:dyDescent="0.2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4:33" x14ac:dyDescent="0.2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4:33" x14ac:dyDescent="0.2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4:33" x14ac:dyDescent="0.2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4:33" x14ac:dyDescent="0.2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4:33" x14ac:dyDescent="0.2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4:33" x14ac:dyDescent="0.2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4:33" x14ac:dyDescent="0.2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4:33" x14ac:dyDescent="0.2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4:33" x14ac:dyDescent="0.2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4:33" x14ac:dyDescent="0.2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4:33" x14ac:dyDescent="0.2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4:33" x14ac:dyDescent="0.2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4:33" x14ac:dyDescent="0.2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4:33" x14ac:dyDescent="0.2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4:33" x14ac:dyDescent="0.2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4:33" x14ac:dyDescent="0.2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4:33" x14ac:dyDescent="0.2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4:33" x14ac:dyDescent="0.2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4:33" x14ac:dyDescent="0.2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4:33" x14ac:dyDescent="0.2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4:33" x14ac:dyDescent="0.2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4:33" x14ac:dyDescent="0.2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4:33" x14ac:dyDescent="0.2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4:33" x14ac:dyDescent="0.2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4:33" x14ac:dyDescent="0.2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4:33" x14ac:dyDescent="0.2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4:33" x14ac:dyDescent="0.2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4:33" x14ac:dyDescent="0.2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4:33" x14ac:dyDescent="0.2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4:33" x14ac:dyDescent="0.2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4:33" x14ac:dyDescent="0.2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4:33" x14ac:dyDescent="0.2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4:33" x14ac:dyDescent="0.2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4:33" x14ac:dyDescent="0.2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4:33" x14ac:dyDescent="0.2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4:33" x14ac:dyDescent="0.2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4:33" x14ac:dyDescent="0.2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4:33" x14ac:dyDescent="0.2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4:33" x14ac:dyDescent="0.2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4:33" x14ac:dyDescent="0.2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4:33" x14ac:dyDescent="0.2"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4:33" x14ac:dyDescent="0.2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4:33" x14ac:dyDescent="0.2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4:33" x14ac:dyDescent="0.2"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4:33" x14ac:dyDescent="0.2"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4:33" x14ac:dyDescent="0.2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4:33" x14ac:dyDescent="0.2"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4:33" x14ac:dyDescent="0.2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4:33" x14ac:dyDescent="0.2"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4:33" x14ac:dyDescent="0.2"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4:33" x14ac:dyDescent="0.2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4:33" x14ac:dyDescent="0.2"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4:33" x14ac:dyDescent="0.2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4:33" x14ac:dyDescent="0.2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4:33" x14ac:dyDescent="0.2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4:33" x14ac:dyDescent="0.2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4:33" x14ac:dyDescent="0.2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4:33" x14ac:dyDescent="0.2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4:33" x14ac:dyDescent="0.2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4:33" x14ac:dyDescent="0.2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4:33" x14ac:dyDescent="0.2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4:33" x14ac:dyDescent="0.2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4:33" x14ac:dyDescent="0.2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4:33" x14ac:dyDescent="0.2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4:33" x14ac:dyDescent="0.2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4:33" x14ac:dyDescent="0.2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4:33" x14ac:dyDescent="0.2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4:33" x14ac:dyDescent="0.2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4:33" x14ac:dyDescent="0.2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4:33" x14ac:dyDescent="0.2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4:33" x14ac:dyDescent="0.2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4:33" x14ac:dyDescent="0.2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4:33" x14ac:dyDescent="0.2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4:33" x14ac:dyDescent="0.2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4:33" x14ac:dyDescent="0.2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4:33" x14ac:dyDescent="0.2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4:33" x14ac:dyDescent="0.2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4:33" x14ac:dyDescent="0.2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4:33" x14ac:dyDescent="0.2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4:33" x14ac:dyDescent="0.2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4:33" x14ac:dyDescent="0.2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4:33" x14ac:dyDescent="0.2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4:33" x14ac:dyDescent="0.2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4:33" x14ac:dyDescent="0.2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4:33" x14ac:dyDescent="0.2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4:33" x14ac:dyDescent="0.2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4:33" x14ac:dyDescent="0.2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4:33" x14ac:dyDescent="0.2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4:33" x14ac:dyDescent="0.2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4:33" x14ac:dyDescent="0.2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4:33" x14ac:dyDescent="0.2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4:33" x14ac:dyDescent="0.2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4:33" x14ac:dyDescent="0.2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4:33" x14ac:dyDescent="0.2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4:33" x14ac:dyDescent="0.2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4:33" x14ac:dyDescent="0.2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4:33" x14ac:dyDescent="0.2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4:33" x14ac:dyDescent="0.2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4:33" x14ac:dyDescent="0.2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4:33" x14ac:dyDescent="0.2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4:33" x14ac:dyDescent="0.2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4:33" x14ac:dyDescent="0.2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4:33" x14ac:dyDescent="0.2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4:33" x14ac:dyDescent="0.2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4:33" x14ac:dyDescent="0.2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4:33" x14ac:dyDescent="0.2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4:33" x14ac:dyDescent="0.2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4:33" x14ac:dyDescent="0.2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4:33" x14ac:dyDescent="0.2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4:33" x14ac:dyDescent="0.2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4:33" x14ac:dyDescent="0.2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4:33" x14ac:dyDescent="0.2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4:33" x14ac:dyDescent="0.2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4:33" x14ac:dyDescent="0.2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4:33" x14ac:dyDescent="0.2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4:33" x14ac:dyDescent="0.2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4:33" x14ac:dyDescent="0.2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4:33" x14ac:dyDescent="0.2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4:33" x14ac:dyDescent="0.2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4:33" x14ac:dyDescent="0.2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4:33" x14ac:dyDescent="0.2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4:33" x14ac:dyDescent="0.2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4:33" x14ac:dyDescent="0.2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4:33" x14ac:dyDescent="0.2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4:33" x14ac:dyDescent="0.2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4:33" x14ac:dyDescent="0.2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4:33" x14ac:dyDescent="0.2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4:33" x14ac:dyDescent="0.2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4:33" x14ac:dyDescent="0.2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4:33" x14ac:dyDescent="0.2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4:33" x14ac:dyDescent="0.2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4:33" x14ac:dyDescent="0.2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4:33" x14ac:dyDescent="0.2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4:33" x14ac:dyDescent="0.2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4:33" x14ac:dyDescent="0.2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4:33" x14ac:dyDescent="0.2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4:33" x14ac:dyDescent="0.2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4:33" x14ac:dyDescent="0.2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4:33" x14ac:dyDescent="0.2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4:33" x14ac:dyDescent="0.2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4:33" x14ac:dyDescent="0.2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4:33" x14ac:dyDescent="0.2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4:33" x14ac:dyDescent="0.2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4:33" x14ac:dyDescent="0.2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</sheetData>
  <hyperlinks>
    <hyperlink ref="A1" location="Main!A1" display="Main" xr:uid="{A311200D-FC1D-42FC-AB07-81986398F7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2024-10-03T07:52:17Z</dcterms:created>
  <dcterms:modified xsi:type="dcterms:W3CDTF">2025-09-19T11:36:36Z</dcterms:modified>
</cp:coreProperties>
</file>