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685D04D-0127-4253-B704-303C29BFEE3D}" xr6:coauthVersionLast="47" xr6:coauthVersionMax="47" xr10:uidLastSave="{00000000-0000-0000-0000-000000000000}"/>
  <bookViews>
    <workbookView xWindow="19095" yWindow="0" windowWidth="19410" windowHeight="20925" xr2:uid="{B61D8A75-B4AF-4E0D-9F19-D8242793AF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F14" i="2"/>
  <c r="E14" i="2"/>
  <c r="E16" i="2" s="1"/>
  <c r="E21" i="2" s="1"/>
  <c r="D14" i="2"/>
  <c r="C14" i="2"/>
  <c r="C16" i="2" s="1"/>
  <c r="C21" i="2" s="1"/>
  <c r="N27" i="2"/>
  <c r="M27" i="2"/>
  <c r="K27" i="2"/>
  <c r="J27" i="2"/>
  <c r="N25" i="2"/>
  <c r="N37" i="2" s="1"/>
  <c r="M25" i="2"/>
  <c r="M37" i="2" s="1"/>
  <c r="K25" i="2"/>
  <c r="K37" i="2" s="1"/>
  <c r="J25" i="2"/>
  <c r="J37" i="2" s="1"/>
  <c r="N21" i="2"/>
  <c r="M21" i="2"/>
  <c r="K21" i="2"/>
  <c r="J21" i="2"/>
  <c r="N16" i="2"/>
  <c r="M16" i="2"/>
  <c r="K16" i="2"/>
  <c r="J16" i="2"/>
  <c r="I16" i="2"/>
  <c r="I21" i="2" s="1"/>
  <c r="H16" i="2"/>
  <c r="H21" i="2" s="1"/>
  <c r="H25" i="2" s="1"/>
  <c r="H27" i="2" s="1"/>
  <c r="G16" i="2"/>
  <c r="G21" i="2" s="1"/>
  <c r="F16" i="2"/>
  <c r="F21" i="2" s="1"/>
  <c r="D16" i="2"/>
  <c r="D21" i="2" s="1"/>
  <c r="D25" i="2" s="1"/>
  <c r="D27" i="2" s="1"/>
  <c r="N36" i="2"/>
  <c r="M36" i="2"/>
  <c r="N35" i="2"/>
  <c r="M35" i="2"/>
  <c r="L35" i="2"/>
  <c r="N34" i="2"/>
  <c r="M34" i="2"/>
  <c r="L34" i="2"/>
  <c r="K34" i="2"/>
  <c r="N33" i="2"/>
  <c r="M33" i="2"/>
  <c r="L33" i="2"/>
  <c r="K33" i="2"/>
  <c r="N32" i="2"/>
  <c r="M32" i="2"/>
  <c r="L32" i="2"/>
  <c r="K32" i="2"/>
  <c r="K29" i="2"/>
  <c r="J29" i="2"/>
  <c r="N14" i="2"/>
  <c r="M14" i="2"/>
  <c r="L14" i="2"/>
  <c r="L16" i="2" s="1"/>
  <c r="L21" i="2" s="1"/>
  <c r="L25" i="2" s="1"/>
  <c r="L27" i="2" s="1"/>
  <c r="L29" i="2" s="1"/>
  <c r="K14" i="2"/>
  <c r="K36" i="2" s="1"/>
  <c r="J14" i="2"/>
  <c r="J34" i="2" s="1"/>
  <c r="I14" i="2"/>
  <c r="I35" i="2" s="1"/>
  <c r="H6" i="1"/>
  <c r="D6" i="2"/>
  <c r="D5" i="2"/>
  <c r="D4" i="2"/>
  <c r="D3" i="2"/>
  <c r="F35" i="2"/>
  <c r="E35" i="2"/>
  <c r="C35" i="2"/>
  <c r="J36" i="2"/>
  <c r="J35" i="2"/>
  <c r="J33" i="2"/>
  <c r="I33" i="2"/>
  <c r="J32" i="2"/>
  <c r="I32" i="2"/>
  <c r="G35" i="2"/>
  <c r="G34" i="2"/>
  <c r="G33" i="2"/>
  <c r="G32" i="2"/>
  <c r="H33" i="2"/>
  <c r="H32" i="2"/>
  <c r="D35" i="2"/>
  <c r="H14" i="2"/>
  <c r="H35" i="2" s="1"/>
  <c r="H5" i="1"/>
  <c r="H8" i="1" s="1"/>
  <c r="I36" i="2" l="1"/>
  <c r="I25" i="2"/>
  <c r="E25" i="2"/>
  <c r="E36" i="2"/>
  <c r="C25" i="2"/>
  <c r="C36" i="2"/>
  <c r="F36" i="2"/>
  <c r="F25" i="2"/>
  <c r="G36" i="2"/>
  <c r="G25" i="2"/>
  <c r="L36" i="2"/>
  <c r="L37" i="2"/>
  <c r="K35" i="2"/>
  <c r="I34" i="2"/>
  <c r="H34" i="2"/>
  <c r="I37" i="2" l="1"/>
  <c r="I27" i="2"/>
  <c r="I29" i="2" s="1"/>
  <c r="G37" i="2"/>
  <c r="G27" i="2"/>
  <c r="G29" i="2" s="1"/>
  <c r="F27" i="2"/>
  <c r="F29" i="2" s="1"/>
  <c r="F37" i="2"/>
  <c r="C37" i="2"/>
  <c r="C27" i="2"/>
  <c r="C29" i="2" s="1"/>
  <c r="E27" i="2"/>
  <c r="E29" i="2" s="1"/>
  <c r="E37" i="2"/>
  <c r="D36" i="2"/>
  <c r="H36" i="2"/>
  <c r="H37" i="2" l="1"/>
  <c r="H29" i="2"/>
  <c r="D37" i="2"/>
  <c r="D29" i="2"/>
</calcChain>
</file>

<file path=xl/sharedStrings.xml><?xml version="1.0" encoding="utf-8"?>
<sst xmlns="http://schemas.openxmlformats.org/spreadsheetml/2006/main" count="69" uniqueCount="64">
  <si>
    <t xml:space="preserve">Mercardo Libre </t>
  </si>
  <si>
    <t>IR</t>
  </si>
  <si>
    <t>MELI</t>
  </si>
  <si>
    <t>Price</t>
  </si>
  <si>
    <t>Shares</t>
  </si>
  <si>
    <t>MC</t>
  </si>
  <si>
    <t>Cash</t>
  </si>
  <si>
    <t>Debt</t>
  </si>
  <si>
    <t>EV</t>
  </si>
  <si>
    <t>SEC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</si>
  <si>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</si>
  <si>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</si>
  <si>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</si>
  <si>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</si>
  <si>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</si>
  <si>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</si>
  <si>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</si>
  <si>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</si>
  <si>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</si>
  <si>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numbers in mio USD</t>
  </si>
  <si>
    <t>Service Revenue</t>
  </si>
  <si>
    <t>Product Revenue</t>
  </si>
  <si>
    <t>Revenue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</si>
  <si>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</si>
  <si>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</si>
  <si>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</si>
  <si>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</si>
  <si>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</si>
  <si>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</si>
  <si>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</si>
  <si>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Interest Expense</t>
  </si>
  <si>
    <t>Foreign Currency Losses</t>
  </si>
  <si>
    <t>Pretax Income</t>
  </si>
  <si>
    <t>Tax Expenses</t>
  </si>
  <si>
    <t>Net Income</t>
  </si>
  <si>
    <t>EPS</t>
  </si>
  <si>
    <t>Services Growth</t>
  </si>
  <si>
    <t>Product Growth</t>
  </si>
  <si>
    <t>Revenue Growth</t>
  </si>
  <si>
    <t>Gross Margin</t>
  </si>
  <si>
    <t>Operating Margin</t>
  </si>
  <si>
    <t>Tax Rate</t>
  </si>
  <si>
    <t>Businessmodel</t>
  </si>
  <si>
    <t>x</t>
  </si>
  <si>
    <t xml:space="preserve">CEO: Stelleo Tolda, Marcos Galperin </t>
  </si>
  <si>
    <t>Founded:1999</t>
  </si>
  <si>
    <t>Notes</t>
  </si>
  <si>
    <t xml:space="preserve">Argentina, Brazil, Chile, Columbia, Costa Rica, Dominican Republic, Ecuador, Peru, Mexico, Panama Honduras, Nicuragua, El Salvador, </t>
  </si>
  <si>
    <t xml:space="preserve">Urugay, Bolivia, Guatemala, Paraguy and Venezuela </t>
  </si>
  <si>
    <t>Largest ecommerce player in Latin America. Markets:</t>
  </si>
  <si>
    <t>Brazil Revenue</t>
  </si>
  <si>
    <t>Argentina Revenue</t>
  </si>
  <si>
    <t>Mexico Revenue</t>
  </si>
  <si>
    <t>Other Countries Revenue</t>
  </si>
  <si>
    <t>Commerce Services</t>
  </si>
  <si>
    <t>Commerce Products Sales</t>
  </si>
  <si>
    <t>Financial Services</t>
  </si>
  <si>
    <t>Fintech Revenues</t>
  </si>
  <si>
    <t>Credit Revenues</t>
  </si>
  <si>
    <t>Q225</t>
  </si>
  <si>
    <t>Q125</t>
  </si>
  <si>
    <t>Q325</t>
  </si>
  <si>
    <t>Q425</t>
  </si>
  <si>
    <t>Provisions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</si>
</sst>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#,##0.0;\(#,##0.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2" fillId="0" borderId="0" xfId="0" applyFont="1"/>
    <xf numFmtId="166" fontId="2" fillId="0" borderId="0" xfId="0" applyNumberFormat="1" applyFont="1"/>
    <xf numFmtId="0" fontId="6" fillId="0" borderId="0" xfId="2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/>
    <xf numFmtId="164" fontId="5" fillId="0" borderId="0" xfId="0" applyNumberFormat="1" applyFont="1"/>
    <xf numFmtId="165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/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c.gov/edgar/browse/?CIK=1099590&amp;owner=exclude" TargetMode="External"/><Relationship Id="rId1" Type="http://schemas.openxmlformats.org/officeDocument/2006/relationships/hyperlink" Target="https://investor.mercadolib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275B-F90E-4F35-8186-4E382A97D98C}">
  <dimension ref="A1:I20"/>
  <sheetViews>
    <sheetView tabSelected="1" zoomScale="200" zoomScaleNormal="200" workbookViewId="0">
      <selection activeCell="H8" sqref="H8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19</v>
      </c>
    </row>
    <row r="3" spans="1:9" x14ac:dyDescent="0.2">
      <c r="G3" s="2" t="s">
        <v>3</v>
      </c>
      <c r="H3" s="3">
        <v>3216</v>
      </c>
    </row>
    <row r="4" spans="1:9" x14ac:dyDescent="0.2">
      <c r="B4" s="4" t="s">
        <v>1</v>
      </c>
      <c r="G4" s="2" t="s">
        <v>4</v>
      </c>
      <c r="H4" s="5">
        <v>50.697375000000001</v>
      </c>
      <c r="I4" s="12" t="s">
        <v>59</v>
      </c>
    </row>
    <row r="5" spans="1:9" x14ac:dyDescent="0.2">
      <c r="B5" s="4" t="s">
        <v>9</v>
      </c>
      <c r="G5" s="2" t="s">
        <v>5</v>
      </c>
      <c r="H5" s="5">
        <f>H3*H4</f>
        <v>163042.758</v>
      </c>
    </row>
    <row r="6" spans="1:9" x14ac:dyDescent="0.2">
      <c r="B6" s="2" t="s">
        <v>2</v>
      </c>
      <c r="G6" s="2" t="s">
        <v>6</v>
      </c>
      <c r="H6" s="5">
        <f>3008+4634</f>
        <v>7642</v>
      </c>
      <c r="I6" s="12" t="s">
        <v>59</v>
      </c>
    </row>
    <row r="7" spans="1:9" x14ac:dyDescent="0.2">
      <c r="G7" s="2" t="s">
        <v>7</v>
      </c>
      <c r="H7" s="5">
        <v>75</v>
      </c>
      <c r="I7" s="12" t="s">
        <v>59</v>
      </c>
    </row>
    <row r="8" spans="1:9" x14ac:dyDescent="0.2">
      <c r="A8" s="7" t="s">
        <v>43</v>
      </c>
      <c r="B8" s="8" t="s">
        <v>42</v>
      </c>
      <c r="G8" s="2" t="s">
        <v>8</v>
      </c>
      <c r="H8" s="5">
        <f>H5-H6+H7</f>
        <v>155475.758</v>
      </c>
    </row>
    <row r="10" spans="1:9" x14ac:dyDescent="0.2">
      <c r="G10" s="2" t="s">
        <v>44</v>
      </c>
    </row>
    <row r="11" spans="1:9" x14ac:dyDescent="0.2">
      <c r="G11" s="2" t="s">
        <v>45</v>
      </c>
    </row>
    <row r="17" spans="1:2" x14ac:dyDescent="0.2">
      <c r="A17" s="7" t="s">
        <v>43</v>
      </c>
      <c r="B17" s="8" t="s">
        <v>46</v>
      </c>
    </row>
    <row r="18" spans="1:2" x14ac:dyDescent="0.2">
      <c r="B18" s="2" t="s">
        <v>49</v>
      </c>
    </row>
    <row r="19" spans="1:2" x14ac:dyDescent="0.2">
      <c r="B19" s="2" t="s">
        <v>47</v>
      </c>
    </row>
    <row r="20" spans="1:2" x14ac:dyDescent="0.2">
      <c r="B20" s="2" t="s">
        <v>48</v>
      </c>
    </row>
  </sheetData>
  <hyperlinks>
    <hyperlink ref="B4" r:id="rId1" xr:uid="{5DC1EFB5-A270-471C-AFE9-405FA3C8F9AE}"/>
    <hyperlink ref="B5" r:id="rId2" xr:uid="{7B0E527F-468F-41BB-8178-EFD0D278FF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4669-57E1-463F-8B37-D333EB2BBF06}">
  <dimension ref="A1:AX417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2.75" x14ac:dyDescent="0.2"/>
  <cols>
    <col min="1" max="1" width="4.7109375" style="2" bestFit="1" customWidth="1"/>
    <col min="2" max="2" width="25.7109375" style="2" bestFit="1" customWidth="1"/>
    <col min="3" max="16384" width="9.140625" style="2"/>
  </cols>
  <sheetData>
    <row r="1" spans="1:50" x14ac:dyDescent="0.2">
      <c r="A1" s="4" t="s">
        <v>11</v>
      </c>
    </row>
    <row r="2" spans="1:50" x14ac:dyDescent="0.2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10</v>
      </c>
      <c r="I2" s="6" t="s">
        <v>17</v>
      </c>
      <c r="J2" s="6" t="s">
        <v>18</v>
      </c>
      <c r="K2" s="12" t="s">
        <v>60</v>
      </c>
      <c r="L2" s="12" t="s">
        <v>59</v>
      </c>
      <c r="M2" s="12" t="s">
        <v>61</v>
      </c>
      <c r="N2" s="12" t="s">
        <v>62</v>
      </c>
    </row>
    <row r="3" spans="1:50" x14ac:dyDescent="0.2">
      <c r="B3" s="2" t="s">
        <v>50</v>
      </c>
      <c r="C3" s="5"/>
      <c r="D3" s="5">
        <f>1780+62</f>
        <v>1842</v>
      </c>
      <c r="E3" s="5">
        <v>2063</v>
      </c>
      <c r="F3" s="5"/>
      <c r="G3" s="5">
        <v>2571</v>
      </c>
      <c r="H3" s="5">
        <v>2786</v>
      </c>
      <c r="I3" s="5">
        <v>2913</v>
      </c>
      <c r="J3" s="5"/>
      <c r="K3" s="5">
        <v>3082</v>
      </c>
      <c r="L3" s="5">
        <v>3473</v>
      </c>
      <c r="M3" s="5"/>
      <c r="N3" s="5"/>
      <c r="O3" s="5"/>
    </row>
    <row r="4" spans="1:50" x14ac:dyDescent="0.2">
      <c r="B4" s="2" t="s">
        <v>51</v>
      </c>
      <c r="C4" s="5"/>
      <c r="D4" s="5">
        <f>771+84</f>
        <v>855</v>
      </c>
      <c r="E4" s="5">
        <v>910</v>
      </c>
      <c r="F4" s="5"/>
      <c r="G4" s="5">
        <v>971</v>
      </c>
      <c r="H4" s="5">
        <v>863</v>
      </c>
      <c r="I4" s="5">
        <v>1033</v>
      </c>
      <c r="J4" s="5"/>
      <c r="K4" s="5">
        <v>1222</v>
      </c>
      <c r="L4" s="5">
        <v>1527</v>
      </c>
      <c r="M4" s="5"/>
      <c r="N4" s="5"/>
      <c r="O4" s="5"/>
    </row>
    <row r="5" spans="1:50" x14ac:dyDescent="0.2">
      <c r="B5" s="2" t="s">
        <v>52</v>
      </c>
      <c r="C5" s="5"/>
      <c r="D5" s="5">
        <f>703+21</f>
        <v>724</v>
      </c>
      <c r="E5" s="5">
        <v>795</v>
      </c>
      <c r="F5" s="5"/>
      <c r="G5" s="5">
        <v>615</v>
      </c>
      <c r="H5" s="5">
        <v>1201</v>
      </c>
      <c r="I5" s="5">
        <v>1145</v>
      </c>
      <c r="J5" s="5"/>
      <c r="K5" s="5">
        <v>1382</v>
      </c>
      <c r="L5" s="5">
        <v>1506</v>
      </c>
      <c r="M5" s="5"/>
      <c r="N5" s="5"/>
      <c r="O5" s="5"/>
    </row>
    <row r="6" spans="1:50" x14ac:dyDescent="0.2">
      <c r="B6" s="2" t="s">
        <v>53</v>
      </c>
      <c r="C6" s="5"/>
      <c r="D6" s="5">
        <f>161+3</f>
        <v>164</v>
      </c>
      <c r="E6" s="5">
        <v>159</v>
      </c>
      <c r="F6" s="5"/>
      <c r="G6" s="5">
        <v>176</v>
      </c>
      <c r="H6" s="5">
        <v>223</v>
      </c>
      <c r="I6" s="5">
        <v>221</v>
      </c>
      <c r="J6" s="5"/>
      <c r="K6" s="5">
        <v>249</v>
      </c>
      <c r="L6" s="5">
        <v>284</v>
      </c>
      <c r="M6" s="5"/>
      <c r="N6" s="5"/>
      <c r="O6" s="5"/>
    </row>
    <row r="7" spans="1:50" x14ac:dyDescent="0.2">
      <c r="B7" s="2" t="s">
        <v>54</v>
      </c>
      <c r="C7" s="5"/>
      <c r="D7" s="5">
        <v>1584</v>
      </c>
      <c r="E7" s="5">
        <v>1796</v>
      </c>
      <c r="F7" s="5"/>
      <c r="G7" s="5">
        <v>2128</v>
      </c>
      <c r="H7" s="5">
        <v>2502</v>
      </c>
      <c r="I7" s="5">
        <v>2601</v>
      </c>
      <c r="J7" s="5"/>
      <c r="K7" s="5">
        <v>2701</v>
      </c>
      <c r="L7" s="5">
        <v>3028</v>
      </c>
      <c r="M7" s="5"/>
      <c r="N7" s="5"/>
      <c r="O7" s="5"/>
    </row>
    <row r="8" spans="1:50" x14ac:dyDescent="0.2">
      <c r="B8" s="2" t="s">
        <v>55</v>
      </c>
      <c r="C8" s="5"/>
      <c r="D8" s="5">
        <v>352</v>
      </c>
      <c r="E8" s="5">
        <v>332</v>
      </c>
      <c r="F8" s="5"/>
      <c r="G8" s="5">
        <v>368</v>
      </c>
      <c r="H8" s="5">
        <v>468</v>
      </c>
      <c r="I8" s="5">
        <v>538</v>
      </c>
      <c r="J8" s="5"/>
      <c r="K8" s="5">
        <v>602</v>
      </c>
      <c r="L8" s="5">
        <v>811</v>
      </c>
      <c r="M8" s="5"/>
      <c r="N8" s="5"/>
      <c r="O8" s="5"/>
    </row>
    <row r="9" spans="1:50" x14ac:dyDescent="0.2">
      <c r="B9" s="2" t="s">
        <v>56</v>
      </c>
      <c r="C9" s="5"/>
      <c r="D9" s="5">
        <v>1041</v>
      </c>
      <c r="E9" s="5">
        <v>1118</v>
      </c>
      <c r="F9" s="5"/>
      <c r="G9" s="5">
        <v>1057</v>
      </c>
      <c r="H9" s="5">
        <v>1215</v>
      </c>
      <c r="I9" s="5">
        <v>1249</v>
      </c>
      <c r="J9" s="5"/>
      <c r="K9" s="5">
        <v>1473</v>
      </c>
      <c r="L9" s="5">
        <v>1610</v>
      </c>
      <c r="M9" s="5"/>
      <c r="N9" s="5"/>
      <c r="O9" s="5"/>
    </row>
    <row r="10" spans="1:50" x14ac:dyDescent="0.2">
      <c r="B10" s="2" t="s">
        <v>58</v>
      </c>
      <c r="C10" s="5"/>
      <c r="D10" s="5">
        <v>596</v>
      </c>
      <c r="E10" s="5">
        <v>672</v>
      </c>
      <c r="F10" s="5"/>
      <c r="G10" s="5">
        <v>770</v>
      </c>
      <c r="H10" s="5">
        <v>875</v>
      </c>
      <c r="I10" s="5">
        <v>910</v>
      </c>
      <c r="J10" s="5"/>
      <c r="K10" s="5">
        <v>1146</v>
      </c>
      <c r="L10" s="5">
        <v>1326</v>
      </c>
      <c r="M10" s="5"/>
      <c r="N10" s="5"/>
      <c r="O10" s="5"/>
    </row>
    <row r="11" spans="1:50" x14ac:dyDescent="0.2">
      <c r="B11" s="2" t="s">
        <v>57</v>
      </c>
      <c r="C11" s="5"/>
      <c r="D11" s="5">
        <v>12</v>
      </c>
      <c r="E11" s="5">
        <v>9</v>
      </c>
      <c r="F11" s="5"/>
      <c r="G11" s="5">
        <v>10</v>
      </c>
      <c r="H11" s="5">
        <v>13</v>
      </c>
      <c r="I11" s="5">
        <v>14</v>
      </c>
      <c r="J11" s="5"/>
      <c r="K11" s="5">
        <v>13</v>
      </c>
      <c r="L11" s="5">
        <v>15</v>
      </c>
      <c r="M11" s="5"/>
      <c r="N11" s="5"/>
      <c r="O11" s="5"/>
    </row>
    <row r="12" spans="1:50" x14ac:dyDescent="0.2">
      <c r="B12" s="2" t="s">
        <v>20</v>
      </c>
      <c r="C12" s="5"/>
      <c r="D12" s="5">
        <v>3221</v>
      </c>
      <c r="E12" s="5">
        <v>3586</v>
      </c>
      <c r="F12" s="5"/>
      <c r="G12" s="5">
        <v>3955</v>
      </c>
      <c r="H12" s="5">
        <v>4592</v>
      </c>
      <c r="I12" s="5">
        <v>4760</v>
      </c>
      <c r="J12" s="5"/>
      <c r="K12" s="5">
        <v>5320</v>
      </c>
      <c r="L12" s="5">
        <v>5964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">
      <c r="B13" s="2" t="s">
        <v>21</v>
      </c>
      <c r="C13" s="5"/>
      <c r="D13" s="5">
        <v>364</v>
      </c>
      <c r="E13" s="5">
        <v>341</v>
      </c>
      <c r="F13" s="5"/>
      <c r="G13" s="5">
        <v>378</v>
      </c>
      <c r="H13" s="5">
        <v>481</v>
      </c>
      <c r="I13" s="5">
        <v>552</v>
      </c>
      <c r="J13" s="5"/>
      <c r="K13" s="5">
        <v>615</v>
      </c>
      <c r="L13" s="5">
        <v>826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">
      <c r="B14" s="1" t="s">
        <v>22</v>
      </c>
      <c r="C14" s="9">
        <f t="shared" ref="C14:G14" si="0">+C12+C13</f>
        <v>0</v>
      </c>
      <c r="D14" s="9">
        <f t="shared" si="0"/>
        <v>3585</v>
      </c>
      <c r="E14" s="9">
        <f t="shared" si="0"/>
        <v>3927</v>
      </c>
      <c r="F14" s="9">
        <f t="shared" si="0"/>
        <v>0</v>
      </c>
      <c r="G14" s="9">
        <f t="shared" si="0"/>
        <v>4333</v>
      </c>
      <c r="H14" s="9">
        <f>+H12+H13</f>
        <v>5073</v>
      </c>
      <c r="I14" s="9">
        <f t="shared" ref="I14:N14" si="1">+I12+I13</f>
        <v>5312</v>
      </c>
      <c r="J14" s="9">
        <f t="shared" si="1"/>
        <v>0</v>
      </c>
      <c r="K14" s="9">
        <f t="shared" si="1"/>
        <v>5935</v>
      </c>
      <c r="L14" s="9">
        <f t="shared" si="1"/>
        <v>6790</v>
      </c>
      <c r="M14" s="9">
        <f t="shared" si="1"/>
        <v>0</v>
      </c>
      <c r="N14" s="9">
        <f t="shared" si="1"/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">
      <c r="B15" s="2" t="s">
        <v>23</v>
      </c>
      <c r="C15" s="5"/>
      <c r="D15" s="5">
        <v>1754</v>
      </c>
      <c r="E15" s="5">
        <v>1832</v>
      </c>
      <c r="F15" s="5"/>
      <c r="G15" s="5">
        <v>2309</v>
      </c>
      <c r="H15" s="5">
        <v>2708</v>
      </c>
      <c r="I15" s="5">
        <v>2873</v>
      </c>
      <c r="J15" s="5"/>
      <c r="K15" s="5">
        <v>3164</v>
      </c>
      <c r="L15" s="5">
        <v>3696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">
      <c r="B16" s="2" t="s">
        <v>24</v>
      </c>
      <c r="C16" s="5">
        <f t="shared" ref="C16:K16" si="2">+C14-C15</f>
        <v>0</v>
      </c>
      <c r="D16" s="5">
        <f t="shared" si="2"/>
        <v>1831</v>
      </c>
      <c r="E16" s="5">
        <f t="shared" si="2"/>
        <v>2095</v>
      </c>
      <c r="F16" s="5">
        <f t="shared" si="2"/>
        <v>0</v>
      </c>
      <c r="G16" s="5">
        <f t="shared" si="2"/>
        <v>2024</v>
      </c>
      <c r="H16" s="5">
        <f t="shared" si="2"/>
        <v>2365</v>
      </c>
      <c r="I16" s="5">
        <f t="shared" si="2"/>
        <v>2439</v>
      </c>
      <c r="J16" s="5">
        <f t="shared" si="2"/>
        <v>0</v>
      </c>
      <c r="K16" s="5">
        <f t="shared" si="2"/>
        <v>2771</v>
      </c>
      <c r="L16" s="5">
        <f>+L14-L15</f>
        <v>3094</v>
      </c>
      <c r="M16" s="5">
        <f t="shared" ref="M16:N16" si="3">+M14-M15</f>
        <v>0</v>
      </c>
      <c r="N16" s="5">
        <f t="shared" si="3"/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2:50" x14ac:dyDescent="0.2">
      <c r="B17" s="2" t="s">
        <v>25</v>
      </c>
      <c r="C17" s="5"/>
      <c r="D17" s="5">
        <v>368</v>
      </c>
      <c r="E17" s="5">
        <v>396</v>
      </c>
      <c r="F17" s="5"/>
      <c r="G17" s="5">
        <v>458</v>
      </c>
      <c r="H17" s="5">
        <v>460</v>
      </c>
      <c r="I17" s="5">
        <v>504</v>
      </c>
      <c r="J17" s="5"/>
      <c r="K17" s="5">
        <v>551</v>
      </c>
      <c r="L17" s="5">
        <v>567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2:50" x14ac:dyDescent="0.2">
      <c r="B18" s="2" t="s">
        <v>26</v>
      </c>
      <c r="C18" s="5"/>
      <c r="D18" s="5">
        <v>383</v>
      </c>
      <c r="E18" s="5">
        <v>441</v>
      </c>
      <c r="F18" s="5"/>
      <c r="G18" s="5">
        <v>478</v>
      </c>
      <c r="H18" s="5">
        <v>511</v>
      </c>
      <c r="I18" s="5">
        <v>566</v>
      </c>
      <c r="J18" s="5"/>
      <c r="K18" s="5">
        <v>599</v>
      </c>
      <c r="L18" s="5">
        <v>751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2:50" x14ac:dyDescent="0.2">
      <c r="B19" s="13" t="s">
        <v>63</v>
      </c>
      <c r="C19" s="5"/>
      <c r="D19" s="5">
        <v>222</v>
      </c>
      <c r="E19" s="5">
        <v>277</v>
      </c>
      <c r="F19" s="5"/>
      <c r="G19" s="5">
        <v>374</v>
      </c>
      <c r="H19" s="5">
        <v>450</v>
      </c>
      <c r="I19" s="5">
        <v>507</v>
      </c>
      <c r="J19" s="5"/>
      <c r="K19" s="5">
        <v>603</v>
      </c>
      <c r="L19" s="5">
        <v>690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2:50" x14ac:dyDescent="0.2">
      <c r="B20" s="2" t="s">
        <v>27</v>
      </c>
      <c r="C20" s="5"/>
      <c r="D20" s="5">
        <v>189</v>
      </c>
      <c r="E20" s="5">
        <v>196</v>
      </c>
      <c r="F20" s="5"/>
      <c r="G20" s="5">
        <v>186</v>
      </c>
      <c r="H20" s="5">
        <v>218</v>
      </c>
      <c r="I20" s="5">
        <v>305</v>
      </c>
      <c r="J20" s="5"/>
      <c r="K20" s="5">
        <v>255</v>
      </c>
      <c r="L20" s="5">
        <v>261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2:50" x14ac:dyDescent="0.2">
      <c r="B21" s="2" t="s">
        <v>28</v>
      </c>
      <c r="C21" s="5">
        <f t="shared" ref="C21:K21" si="4">+C16-SUM(C17:C20)</f>
        <v>0</v>
      </c>
      <c r="D21" s="5">
        <f t="shared" si="4"/>
        <v>669</v>
      </c>
      <c r="E21" s="5">
        <f t="shared" si="4"/>
        <v>785</v>
      </c>
      <c r="F21" s="5">
        <f t="shared" si="4"/>
        <v>0</v>
      </c>
      <c r="G21" s="5">
        <f t="shared" si="4"/>
        <v>528</v>
      </c>
      <c r="H21" s="5">
        <f t="shared" si="4"/>
        <v>726</v>
      </c>
      <c r="I21" s="5">
        <f t="shared" si="4"/>
        <v>557</v>
      </c>
      <c r="J21" s="5">
        <f t="shared" si="4"/>
        <v>0</v>
      </c>
      <c r="K21" s="5">
        <f t="shared" si="4"/>
        <v>763</v>
      </c>
      <c r="L21" s="5">
        <f>+L16-SUM(L17:L20)</f>
        <v>825</v>
      </c>
      <c r="M21" s="5">
        <f t="shared" ref="M21:N21" si="5">+M16-SUM(M17:M20)</f>
        <v>0</v>
      </c>
      <c r="N21" s="5">
        <f t="shared" si="5"/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2:50" x14ac:dyDescent="0.2">
      <c r="B22" s="2" t="s">
        <v>29</v>
      </c>
      <c r="C22" s="5"/>
      <c r="D22" s="5">
        <v>34</v>
      </c>
      <c r="E22" s="5">
        <v>38</v>
      </c>
      <c r="F22" s="5"/>
      <c r="G22" s="5">
        <v>25</v>
      </c>
      <c r="H22" s="5">
        <v>39</v>
      </c>
      <c r="I22" s="5">
        <v>43</v>
      </c>
      <c r="J22" s="5"/>
      <c r="K22" s="5">
        <v>37</v>
      </c>
      <c r="L22" s="5">
        <v>44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2:50" x14ac:dyDescent="0.2">
      <c r="B23" s="2" t="s">
        <v>30</v>
      </c>
      <c r="C23" s="5"/>
      <c r="D23" s="5">
        <v>49</v>
      </c>
      <c r="E23" s="5">
        <v>53</v>
      </c>
      <c r="F23" s="5"/>
      <c r="G23" s="5">
        <v>38</v>
      </c>
      <c r="H23" s="5">
        <v>39</v>
      </c>
      <c r="I23" s="5">
        <v>40</v>
      </c>
      <c r="J23" s="5"/>
      <c r="K23" s="5">
        <v>39</v>
      </c>
      <c r="L23" s="5">
        <v>36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2:50" x14ac:dyDescent="0.2">
      <c r="B24" s="2" t="s">
        <v>31</v>
      </c>
      <c r="C24" s="5"/>
      <c r="D24" s="5">
        <v>182</v>
      </c>
      <c r="E24" s="5">
        <v>239</v>
      </c>
      <c r="F24" s="5"/>
      <c r="G24" s="5">
        <v>34</v>
      </c>
      <c r="H24" s="5">
        <v>58</v>
      </c>
      <c r="I24" s="5">
        <v>40</v>
      </c>
      <c r="J24" s="5"/>
      <c r="K24" s="5">
        <v>55</v>
      </c>
      <c r="L24" s="5">
        <v>117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2:50" x14ac:dyDescent="0.2">
      <c r="B25" s="2" t="s">
        <v>32</v>
      </c>
      <c r="C25" s="5">
        <f t="shared" ref="C25:K25" si="6">+C21+C22-C23-C24</f>
        <v>0</v>
      </c>
      <c r="D25" s="5">
        <f t="shared" si="6"/>
        <v>472</v>
      </c>
      <c r="E25" s="5">
        <f t="shared" si="6"/>
        <v>531</v>
      </c>
      <c r="F25" s="5">
        <f t="shared" si="6"/>
        <v>0</v>
      </c>
      <c r="G25" s="5">
        <f t="shared" si="6"/>
        <v>481</v>
      </c>
      <c r="H25" s="5">
        <f t="shared" si="6"/>
        <v>668</v>
      </c>
      <c r="I25" s="5">
        <f t="shared" si="6"/>
        <v>520</v>
      </c>
      <c r="J25" s="5">
        <f t="shared" si="6"/>
        <v>0</v>
      </c>
      <c r="K25" s="5">
        <f t="shared" si="6"/>
        <v>706</v>
      </c>
      <c r="L25" s="5">
        <f>+L21+L22-L23-L24</f>
        <v>716</v>
      </c>
      <c r="M25" s="5">
        <f t="shared" ref="M25:N25" si="7">+M21+M22-M23-M24</f>
        <v>0</v>
      </c>
      <c r="N25" s="5">
        <f t="shared" si="7"/>
        <v>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2:50" x14ac:dyDescent="0.2">
      <c r="B26" s="2" t="s">
        <v>33</v>
      </c>
      <c r="C26" s="5"/>
      <c r="D26" s="5">
        <v>210</v>
      </c>
      <c r="E26" s="5">
        <v>172</v>
      </c>
      <c r="F26" s="5"/>
      <c r="G26" s="5">
        <v>137</v>
      </c>
      <c r="H26" s="5">
        <v>137</v>
      </c>
      <c r="I26" s="5">
        <v>123</v>
      </c>
      <c r="J26" s="5"/>
      <c r="K26" s="5">
        <v>212</v>
      </c>
      <c r="L26" s="5">
        <v>193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2:50" x14ac:dyDescent="0.2">
      <c r="B27" s="2" t="s">
        <v>34</v>
      </c>
      <c r="C27" s="14">
        <f t="shared" ref="C27:K27" si="8">+C25-C26</f>
        <v>0</v>
      </c>
      <c r="D27" s="14">
        <f t="shared" si="8"/>
        <v>262</v>
      </c>
      <c r="E27" s="14">
        <f t="shared" si="8"/>
        <v>359</v>
      </c>
      <c r="F27" s="14">
        <f t="shared" si="8"/>
        <v>0</v>
      </c>
      <c r="G27" s="14">
        <f t="shared" si="8"/>
        <v>344</v>
      </c>
      <c r="H27" s="14">
        <f t="shared" si="8"/>
        <v>531</v>
      </c>
      <c r="I27" s="14">
        <f t="shared" si="8"/>
        <v>397</v>
      </c>
      <c r="J27" s="14">
        <f t="shared" si="8"/>
        <v>0</v>
      </c>
      <c r="K27" s="14">
        <f t="shared" si="8"/>
        <v>494</v>
      </c>
      <c r="L27" s="14">
        <f>+L25-L26</f>
        <v>523</v>
      </c>
      <c r="M27" s="14">
        <f t="shared" ref="M27:N27" si="9">+M25-M26</f>
        <v>0</v>
      </c>
      <c r="N27" s="14">
        <f t="shared" si="9"/>
        <v>0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2:50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2:50" x14ac:dyDescent="0.2">
      <c r="B29" s="2" t="s">
        <v>35</v>
      </c>
      <c r="C29" s="10" t="e">
        <f t="shared" ref="C29:G29" si="10">C27/C30</f>
        <v>#DIV/0!</v>
      </c>
      <c r="D29" s="10">
        <f t="shared" si="10"/>
        <v>5.2240192028565415</v>
      </c>
      <c r="E29" s="10">
        <f t="shared" si="10"/>
        <v>7.1788054467736568</v>
      </c>
      <c r="F29" s="10" t="e">
        <f t="shared" si="10"/>
        <v>#DIV/0!</v>
      </c>
      <c r="G29" s="10">
        <f t="shared" si="10"/>
        <v>6.785352207710992</v>
      </c>
      <c r="H29" s="10">
        <f>H27/H30</f>
        <v>10.473900194619269</v>
      </c>
      <c r="I29" s="10">
        <f t="shared" ref="I29:K29" si="11">+I27/I30</f>
        <v>7.8307704622075773</v>
      </c>
      <c r="J29" s="10" t="e">
        <f t="shared" si="11"/>
        <v>#DIV/0!</v>
      </c>
      <c r="K29" s="10">
        <f t="shared" si="11"/>
        <v>9.7440942455107393</v>
      </c>
      <c r="L29" s="10">
        <f>+L27/L30</f>
        <v>10.31611597247392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2:50" x14ac:dyDescent="0.2">
      <c r="B30" s="2" t="s">
        <v>4</v>
      </c>
      <c r="C30" s="5"/>
      <c r="D30" s="5">
        <v>50.152954999999999</v>
      </c>
      <c r="E30" s="5">
        <v>50.008319999999998</v>
      </c>
      <c r="F30" s="5"/>
      <c r="G30" s="5">
        <v>50.697442000000002</v>
      </c>
      <c r="H30" s="5">
        <v>50.697446999999997</v>
      </c>
      <c r="I30" s="5">
        <v>50.697437999999998</v>
      </c>
      <c r="J30" s="5"/>
      <c r="K30" s="5">
        <v>50.697375000000001</v>
      </c>
      <c r="L30" s="5">
        <v>50.697375000000001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2:50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2:50" x14ac:dyDescent="0.2">
      <c r="B32" s="2" t="s">
        <v>36</v>
      </c>
      <c r="C32" s="5"/>
      <c r="D32" s="5"/>
      <c r="E32" s="5"/>
      <c r="F32" s="5"/>
      <c r="G32" s="11" t="e">
        <f t="shared" ref="G32:G34" si="12">G12/C12-1</f>
        <v>#DIV/0!</v>
      </c>
      <c r="H32" s="11">
        <f>H12/D12-1</f>
        <v>0.42564420987271023</v>
      </c>
      <c r="I32" s="11">
        <f t="shared" ref="I32:J34" si="13">I12/E12-1</f>
        <v>0.32738427216954835</v>
      </c>
      <c r="J32" s="11" t="e">
        <f t="shared" si="13"/>
        <v>#DIV/0!</v>
      </c>
      <c r="K32" s="11">
        <f t="shared" ref="K32:K34" si="14">K12/G12-1</f>
        <v>0.34513274336283195</v>
      </c>
      <c r="L32" s="11">
        <f t="shared" ref="L32:L34" si="15">L12/H12-1</f>
        <v>0.29878048780487809</v>
      </c>
      <c r="M32" s="11">
        <f t="shared" ref="M32:M34" si="16">M12/I12-1</f>
        <v>-1</v>
      </c>
      <c r="N32" s="11" t="e">
        <f t="shared" ref="N32:N34" si="17">N12/J12-1</f>
        <v>#DIV/0!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2:50" x14ac:dyDescent="0.2">
      <c r="B33" s="2" t="s">
        <v>37</v>
      </c>
      <c r="C33" s="5"/>
      <c r="D33" s="5"/>
      <c r="E33" s="5"/>
      <c r="F33" s="5"/>
      <c r="G33" s="11" t="e">
        <f t="shared" si="12"/>
        <v>#DIV/0!</v>
      </c>
      <c r="H33" s="11">
        <f t="shared" ref="H33:H34" si="18">H13/D13-1</f>
        <v>0.3214285714285714</v>
      </c>
      <c r="I33" s="11">
        <f t="shared" si="13"/>
        <v>0.6187683284457477</v>
      </c>
      <c r="J33" s="11" t="e">
        <f t="shared" si="13"/>
        <v>#DIV/0!</v>
      </c>
      <c r="K33" s="11">
        <f t="shared" si="14"/>
        <v>0.62698412698412698</v>
      </c>
      <c r="L33" s="11">
        <f t="shared" si="15"/>
        <v>0.71725571725571724</v>
      </c>
      <c r="M33" s="11">
        <f t="shared" si="16"/>
        <v>-1</v>
      </c>
      <c r="N33" s="11" t="e">
        <f t="shared" si="17"/>
        <v>#DIV/0!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2:50" x14ac:dyDescent="0.2">
      <c r="B34" s="1" t="s">
        <v>38</v>
      </c>
      <c r="C34" s="9"/>
      <c r="D34" s="9"/>
      <c r="E34" s="9"/>
      <c r="F34" s="9"/>
      <c r="G34" s="15" t="e">
        <f t="shared" si="12"/>
        <v>#DIV/0!</v>
      </c>
      <c r="H34" s="15">
        <f t="shared" si="18"/>
        <v>0.41506276150627608</v>
      </c>
      <c r="I34" s="15">
        <f t="shared" si="13"/>
        <v>0.35268652915711729</v>
      </c>
      <c r="J34" s="15" t="e">
        <f t="shared" si="13"/>
        <v>#DIV/0!</v>
      </c>
      <c r="K34" s="15">
        <f t="shared" si="14"/>
        <v>0.36972074774982699</v>
      </c>
      <c r="L34" s="15">
        <f t="shared" si="15"/>
        <v>0.33845850581509951</v>
      </c>
      <c r="M34" s="15">
        <f t="shared" si="16"/>
        <v>-1</v>
      </c>
      <c r="N34" s="15" t="e">
        <f t="shared" si="17"/>
        <v>#DIV/0!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2:50" x14ac:dyDescent="0.2">
      <c r="B35" s="2" t="s">
        <v>39</v>
      </c>
      <c r="C35" s="11" t="e">
        <f t="shared" ref="C35:F35" si="19">C15/C14</f>
        <v>#DIV/0!</v>
      </c>
      <c r="D35" s="11">
        <f t="shared" si="19"/>
        <v>0.48926080892608087</v>
      </c>
      <c r="E35" s="11">
        <f t="shared" si="19"/>
        <v>0.46651387827858415</v>
      </c>
      <c r="F35" s="11" t="e">
        <f t="shared" si="19"/>
        <v>#DIV/0!</v>
      </c>
      <c r="G35" s="11">
        <f t="shared" ref="G35" si="20">G15/G14</f>
        <v>0.53288714516501268</v>
      </c>
      <c r="H35" s="11">
        <f>H15/H14</f>
        <v>0.53380642617780405</v>
      </c>
      <c r="I35" s="11">
        <f t="shared" ref="I35:J35" si="21">I15/I14</f>
        <v>0.54085090361445787</v>
      </c>
      <c r="J35" s="11" t="e">
        <f t="shared" si="21"/>
        <v>#DIV/0!</v>
      </c>
      <c r="K35" s="11">
        <f t="shared" ref="K35:N35" si="22">K15/K14</f>
        <v>0.53310867733782641</v>
      </c>
      <c r="L35" s="11">
        <f t="shared" si="22"/>
        <v>0.54432989690721645</v>
      </c>
      <c r="M35" s="11" t="e">
        <f t="shared" si="22"/>
        <v>#DIV/0!</v>
      </c>
      <c r="N35" s="11" t="e">
        <f t="shared" si="22"/>
        <v>#DIV/0!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2:50" x14ac:dyDescent="0.2">
      <c r="B36" s="2" t="s">
        <v>40</v>
      </c>
      <c r="C36" s="11" t="e">
        <f t="shared" ref="C36:F36" si="23">C21/C14</f>
        <v>#DIV/0!</v>
      </c>
      <c r="D36" s="11">
        <f t="shared" si="23"/>
        <v>0.18661087866108786</v>
      </c>
      <c r="E36" s="11">
        <f t="shared" si="23"/>
        <v>0.19989814107461165</v>
      </c>
      <c r="F36" s="11" t="e">
        <f t="shared" si="23"/>
        <v>#DIV/0!</v>
      </c>
      <c r="G36" s="11">
        <f t="shared" ref="G36" si="24">G21/G14</f>
        <v>0.12185552734825755</v>
      </c>
      <c r="H36" s="11">
        <f>H21/H14</f>
        <v>0.14311058545239502</v>
      </c>
      <c r="I36" s="11">
        <f t="shared" ref="I36:J36" si="25">I21/I14</f>
        <v>0.10485692771084337</v>
      </c>
      <c r="J36" s="11" t="e">
        <f t="shared" si="25"/>
        <v>#DIV/0!</v>
      </c>
      <c r="K36" s="11">
        <f t="shared" ref="K36:N36" si="26">K21/K14</f>
        <v>0.12855939342881212</v>
      </c>
      <c r="L36" s="11">
        <f t="shared" si="26"/>
        <v>0.12150220913107511</v>
      </c>
      <c r="M36" s="11" t="e">
        <f t="shared" si="26"/>
        <v>#DIV/0!</v>
      </c>
      <c r="N36" s="11" t="e">
        <f t="shared" si="26"/>
        <v>#DIV/0!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2:50" x14ac:dyDescent="0.2">
      <c r="B37" s="2" t="s">
        <v>41</v>
      </c>
      <c r="C37" s="11" t="e">
        <f t="shared" ref="C37:F37" si="27">C26/C25</f>
        <v>#DIV/0!</v>
      </c>
      <c r="D37" s="11">
        <f t="shared" si="27"/>
        <v>0.44491525423728812</v>
      </c>
      <c r="E37" s="11">
        <f t="shared" si="27"/>
        <v>0.3239171374764595</v>
      </c>
      <c r="F37" s="11" t="e">
        <f t="shared" si="27"/>
        <v>#DIV/0!</v>
      </c>
      <c r="G37" s="11">
        <f t="shared" ref="G37" si="28">G26/G25</f>
        <v>0.28482328482328484</v>
      </c>
      <c r="H37" s="11">
        <f>H26/H25</f>
        <v>0.20508982035928144</v>
      </c>
      <c r="I37" s="11">
        <f t="shared" ref="I37:J37" si="29">I26/I25</f>
        <v>0.23653846153846153</v>
      </c>
      <c r="J37" s="11" t="e">
        <f t="shared" si="29"/>
        <v>#DIV/0!</v>
      </c>
      <c r="K37" s="11">
        <f t="shared" ref="K37:N37" si="30">K26/K25</f>
        <v>0.3002832861189802</v>
      </c>
      <c r="L37" s="11">
        <f t="shared" si="30"/>
        <v>0.26955307262569833</v>
      </c>
      <c r="M37" s="11" t="e">
        <f t="shared" si="30"/>
        <v>#DIV/0!</v>
      </c>
      <c r="N37" s="11" t="e">
        <f t="shared" si="30"/>
        <v>#DIV/0!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2:50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2:50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2:50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2:50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2:50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2:50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2:50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2:50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2:50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2:50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2:50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3:50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3:50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3:50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3:50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3:50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3:50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3:50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3:50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3:50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3:50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3:50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3:50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3:50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3:50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3:50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3:50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3:50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3:50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3:50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3:50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3:50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3:50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3:50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3:50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3:50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3:50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3:50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3:50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3:50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3:50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3:50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3:50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3:50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3:50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3:50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3:50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3:50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3:50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3:50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3:50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3:50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3:50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3:50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3:50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3:50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3:50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3:50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3:50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3:50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3:50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3:50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3:50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3:50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3:50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3:50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3:50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3:50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3:50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3:50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3:50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3:50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3:50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3:50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3:50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3:50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3:50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3:50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3:50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3:50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3:50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3:50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3:50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3:50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3:50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3:50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3:50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3:50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3:50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3:50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3:50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3:50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3:50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3:50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3:50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3:50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3:50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3:50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3:50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3:50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3:50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3:50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3:50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3:50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3:50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3:50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3:50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3:50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3:50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3:50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3:50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3:50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3:50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3:50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3:50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3:50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3:50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3:50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3:50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3:50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3:50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3:50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3:50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3:50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3:50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3:50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3:50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3:50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3:50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3:50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3:50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3:50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3:50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3:50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3:50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3:50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3:50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3:50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3:50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3:50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3:50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3:50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3:50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3:50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3:50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3:50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3:50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3:50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3:50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3:50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3:50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3:50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3:50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3:50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3:50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3:50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3:50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3:50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3:50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3:50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3:50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3:50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3:50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3:50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3:50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3:50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3:50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3:50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3:50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3:50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3:50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3:50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3:50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3:50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3:50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3:50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3:50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3:50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3:50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3:50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3:50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3:50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3:50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3:50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3:50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3:50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3:50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3:50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3:50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3:50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3:50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3:50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3:50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3:50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3:50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3:50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3:50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3:50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3:50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3:50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3:50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3:50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3:50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3:50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3:50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3:50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3:50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3:50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3:50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3:50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3:50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3:50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3:50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3:50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3:50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3:50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3:50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3:50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3:50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3:50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3:50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3:50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3:50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3:50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3:50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3:50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3:50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3:50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3:50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3:50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3:50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3:50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3:50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3:50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3:50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3:50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3:50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3:50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3:50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3:50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3:50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3:50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3:50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3:50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3:50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3:50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3:50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3:50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3:50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3:50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3:50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3:50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3:50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3:50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3:50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3:50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3:50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3:50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3:50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3:50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3:50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3:50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3:50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3:50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3:50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3:50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3:50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3:50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3:50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3:50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3:50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3:50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3:50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3:50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3:50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3:50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3:50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3:50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3:50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3:50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3:50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3:50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3:50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3:50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3:50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3:50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3:50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3:50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3:50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3:50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3:50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3:50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3:50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3:50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3:50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3:50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3:50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3:50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3:50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3:50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3:50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3:50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3:50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3:50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3:50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3:50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3:50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3:50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3:50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3:50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3:50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3:50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3:50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3:50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3:50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3:50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3:50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3:50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3:50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3:50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3:50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3:50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3:50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3:50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3:50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3:50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3:50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3:50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3:50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3:50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3:50" x14ac:dyDescent="0.2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3:50" x14ac:dyDescent="0.2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3:50" x14ac:dyDescent="0.2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3:50" x14ac:dyDescent="0.2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3:50" x14ac:dyDescent="0.2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3:50" x14ac:dyDescent="0.2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3:50" x14ac:dyDescent="0.2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3:50" x14ac:dyDescent="0.2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3:50" x14ac:dyDescent="0.2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3:50" x14ac:dyDescent="0.2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3:50" x14ac:dyDescent="0.2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3:50" x14ac:dyDescent="0.2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3:50" x14ac:dyDescent="0.2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3:50" x14ac:dyDescent="0.2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3:50" x14ac:dyDescent="0.2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3:50" x14ac:dyDescent="0.2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3:50" x14ac:dyDescent="0.2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3:50" x14ac:dyDescent="0.2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3:50" x14ac:dyDescent="0.2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3:50" x14ac:dyDescent="0.2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3:50" x14ac:dyDescent="0.2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3:50" x14ac:dyDescent="0.2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3:50" x14ac:dyDescent="0.2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3:50" x14ac:dyDescent="0.2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3:50" x14ac:dyDescent="0.2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3:50" x14ac:dyDescent="0.2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3:50" x14ac:dyDescent="0.2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3:50" x14ac:dyDescent="0.2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3:50" x14ac:dyDescent="0.2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3:50" x14ac:dyDescent="0.2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3:50" x14ac:dyDescent="0.2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3:50" x14ac:dyDescent="0.2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3:50" x14ac:dyDescent="0.2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3:50" x14ac:dyDescent="0.2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3:50" x14ac:dyDescent="0.2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3:50" x14ac:dyDescent="0.2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3:50" x14ac:dyDescent="0.2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3:50" x14ac:dyDescent="0.2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3:50" x14ac:dyDescent="0.2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3:50" x14ac:dyDescent="0.2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3:50" x14ac:dyDescent="0.2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3:50" x14ac:dyDescent="0.2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3:50" x14ac:dyDescent="0.2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3:50" x14ac:dyDescent="0.2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3:50" x14ac:dyDescent="0.2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3:50" x14ac:dyDescent="0.2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3:50" x14ac:dyDescent="0.2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3:50" x14ac:dyDescent="0.2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3:50" x14ac:dyDescent="0.2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3:50" x14ac:dyDescent="0.2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</sheetData>
  <hyperlinks>
    <hyperlink ref="A1" location="Main!A1" display="Main" xr:uid="{271DC55E-4580-4939-9491-1917ECA0B2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2024-10-02T16:59:07Z</dcterms:created>
  <dcterms:modified xsi:type="dcterms:W3CDTF">2025-09-19T11:25:26Z</dcterms:modified>
</cp:coreProperties>
</file>