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D820024-CDDD-4AFA-8FD6-CB2A80445868}" xr6:coauthVersionLast="47" xr6:coauthVersionMax="47" xr10:uidLastSave="{00000000-0000-0000-0000-000000000000}"/>
  <bookViews>
    <workbookView xWindow="19095" yWindow="0" windowWidth="19410" windowHeight="20925" activeTab="1" xr2:uid="{973D8E1F-BCD0-4D20-A01B-2C85341BD8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2" l="1"/>
  <c r="K42" i="2"/>
  <c r="K41" i="2"/>
  <c r="K40" i="2"/>
  <c r="K39" i="2"/>
  <c r="K38" i="2"/>
  <c r="K37" i="2"/>
  <c r="K36" i="2"/>
  <c r="K35" i="2"/>
  <c r="K34" i="2"/>
  <c r="K33" i="2"/>
  <c r="K6" i="2"/>
  <c r="K5" i="2"/>
  <c r="K4" i="2"/>
  <c r="K30" i="2"/>
  <c r="K28" i="2"/>
  <c r="K26" i="2"/>
  <c r="K23" i="2"/>
  <c r="K24" i="2"/>
  <c r="J24" i="2"/>
  <c r="K21" i="2"/>
  <c r="K16" i="2"/>
  <c r="I6" i="1"/>
  <c r="C10" i="2"/>
  <c r="C9" i="2"/>
  <c r="C8" i="2"/>
  <c r="G10" i="2"/>
  <c r="G9" i="2"/>
  <c r="G8" i="2"/>
  <c r="D10" i="2"/>
  <c r="D9" i="2"/>
  <c r="D8" i="2"/>
  <c r="H10" i="2"/>
  <c r="H9" i="2"/>
  <c r="H8" i="2"/>
  <c r="I6" i="2"/>
  <c r="H6" i="2"/>
  <c r="G6" i="2"/>
  <c r="F6" i="2"/>
  <c r="E6" i="2"/>
  <c r="D6" i="2"/>
  <c r="C6" i="2"/>
  <c r="J6" i="2"/>
  <c r="J33" i="2" s="1"/>
  <c r="F23" i="2"/>
  <c r="J23" i="2"/>
  <c r="J40" i="2"/>
  <c r="J39" i="2"/>
  <c r="J38" i="2"/>
  <c r="J37" i="2"/>
  <c r="J36" i="2"/>
  <c r="J35" i="2"/>
  <c r="J34" i="2"/>
  <c r="H40" i="2"/>
  <c r="G40" i="2"/>
  <c r="H39" i="2"/>
  <c r="G39" i="2"/>
  <c r="H38" i="2"/>
  <c r="G38" i="2"/>
  <c r="H37" i="2"/>
  <c r="G37" i="2"/>
  <c r="G35" i="2"/>
  <c r="G34" i="2"/>
  <c r="I40" i="2"/>
  <c r="I39" i="2"/>
  <c r="I38" i="2"/>
  <c r="I37" i="2"/>
  <c r="I36" i="2"/>
  <c r="I35" i="2"/>
  <c r="I34" i="2"/>
  <c r="J16" i="2"/>
  <c r="J21" i="2" s="1"/>
  <c r="H16" i="2"/>
  <c r="H21" i="2" s="1"/>
  <c r="H24" i="2" s="1"/>
  <c r="H26" i="2" s="1"/>
  <c r="H28" i="2" s="1"/>
  <c r="H30" i="2" s="1"/>
  <c r="G16" i="2"/>
  <c r="G21" i="2" s="1"/>
  <c r="G24" i="2" s="1"/>
  <c r="G26" i="2" s="1"/>
  <c r="G28" i="2" s="1"/>
  <c r="G30" i="2" s="1"/>
  <c r="F16" i="2"/>
  <c r="F21" i="2" s="1"/>
  <c r="E16" i="2"/>
  <c r="E21" i="2" s="1"/>
  <c r="E24" i="2" s="1"/>
  <c r="E26" i="2" s="1"/>
  <c r="E28" i="2" s="1"/>
  <c r="E30" i="2" s="1"/>
  <c r="D16" i="2"/>
  <c r="D21" i="2" s="1"/>
  <c r="D24" i="2" s="1"/>
  <c r="D26" i="2" s="1"/>
  <c r="D28" i="2" s="1"/>
  <c r="D30" i="2" s="1"/>
  <c r="C16" i="2"/>
  <c r="C21" i="2" s="1"/>
  <c r="C24" i="2" s="1"/>
  <c r="C26" i="2" s="1"/>
  <c r="C28" i="2" s="1"/>
  <c r="C30" i="2" s="1"/>
  <c r="I16" i="2"/>
  <c r="I21" i="2" s="1"/>
  <c r="I24" i="2" s="1"/>
  <c r="I26" i="2" s="1"/>
  <c r="I28" i="2" s="1"/>
  <c r="I30" i="2" s="1"/>
  <c r="I4" i="1"/>
  <c r="G36" i="2" l="1"/>
  <c r="H36" i="2"/>
  <c r="I7" i="1"/>
  <c r="G33" i="2"/>
  <c r="H35" i="2"/>
  <c r="H34" i="2"/>
  <c r="H33" i="2"/>
  <c r="I33" i="2"/>
  <c r="I41" i="2"/>
  <c r="I42" i="2"/>
  <c r="I43" i="2"/>
  <c r="C41" i="2"/>
  <c r="C42" i="2"/>
  <c r="D41" i="2"/>
  <c r="E41" i="2"/>
  <c r="F41" i="2"/>
  <c r="D42" i="2"/>
  <c r="E42" i="2"/>
  <c r="E43" i="2"/>
  <c r="G43" i="2"/>
  <c r="H43" i="2"/>
  <c r="J41" i="2"/>
  <c r="G41" i="2"/>
  <c r="H41" i="2"/>
  <c r="G42" i="2"/>
  <c r="H42" i="2"/>
  <c r="C43" i="2"/>
  <c r="D43" i="2"/>
  <c r="F24" i="2"/>
  <c r="F26" i="2" s="1"/>
  <c r="F28" i="2" s="1"/>
  <c r="F30" i="2" s="1"/>
  <c r="F42" i="2"/>
  <c r="J26" i="2"/>
  <c r="J28" i="2" s="1"/>
  <c r="J30" i="2" s="1"/>
  <c r="J42" i="2"/>
  <c r="F43" i="2" l="1"/>
  <c r="J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tc={A0717645-D1AF-468B-8510-1BAD8A122BB4}</author>
  </authors>
  <commentList>
    <comment ref="K40" authorId="0" shapeId="0" xr:uid="{A0717645-D1AF-468B-8510-1BAD8A122BB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-6% excluding the devestiture of Versace</t>
      </text>
    </comment>
  </commentList>
</comments>
</file>

<file path=xl/sharedStrings.xml><?xml version="1.0" encoding="utf-8"?>
<sst xmlns="http://schemas.openxmlformats.org/spreadsheetml/2006/main" count="80" uniqueCount="77">
  <si>
    <t>CPRI</t>
  </si>
  <si>
    <t>Capri Holdings</t>
  </si>
  <si>
    <t>Price</t>
  </si>
  <si>
    <t>Shares</t>
  </si>
  <si>
    <t>MC</t>
  </si>
  <si>
    <t>Cash</t>
  </si>
  <si>
    <t>Debt</t>
  </si>
  <si>
    <t>EV</t>
  </si>
  <si>
    <t>numbers in mio USD</t>
  </si>
  <si>
    <t>HQ: London</t>
  </si>
  <si>
    <t>Businesmodel</t>
  </si>
  <si>
    <t>Brands</t>
  </si>
  <si>
    <t>Products</t>
  </si>
  <si>
    <t>% of Rev</t>
  </si>
  <si>
    <t>Costumers</t>
  </si>
  <si>
    <t>Versace</t>
  </si>
  <si>
    <t>Jimmy Choo</t>
  </si>
  <si>
    <t>Michael Kors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</si>
  <si>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</si>
  <si>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</si>
  <si>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</si>
  <si>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</si>
  <si>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</si>
  <si>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</si>
  <si>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</si>
  <si>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</si>
  <si>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</si>
  <si>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</si>
  <si>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</si>
  <si>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</si>
  <si>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</si>
  <si>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</si>
  <si>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Impairment of Assets</t>
  </si>
  <si>
    <t>Restructuring and other</t>
  </si>
  <si>
    <t>Operating Income</t>
  </si>
  <si>
    <t>Interest Expense</t>
  </si>
  <si>
    <t>Pretax Income</t>
  </si>
  <si>
    <t>Tax Expense</t>
  </si>
  <si>
    <t>Net Income</t>
  </si>
  <si>
    <t>Minority Interest Share</t>
  </si>
  <si>
    <t>Net Income to Company</t>
  </si>
  <si>
    <t>EPS</t>
  </si>
  <si>
    <t>D&amp;A</t>
  </si>
  <si>
    <t>America Revenue</t>
  </si>
  <si>
    <t>EMEA Revenue</t>
  </si>
  <si>
    <t>Asia Revenue</t>
  </si>
  <si>
    <t>Versace Revenue</t>
  </si>
  <si>
    <t>Jimmy Choo Revenue</t>
  </si>
  <si>
    <t>Michael Kors Revenue</t>
  </si>
  <si>
    <t>America Growth</t>
  </si>
  <si>
    <t>EMEA Growth</t>
  </si>
  <si>
    <t>Asia Growth</t>
  </si>
  <si>
    <t>Versace Growth</t>
  </si>
  <si>
    <t>Jimmy Choo Growth</t>
  </si>
  <si>
    <t>Michel Kors Growth</t>
  </si>
  <si>
    <t>Revenue Growth</t>
  </si>
  <si>
    <t xml:space="preserve">Gross Margin </t>
  </si>
  <si>
    <t xml:space="preserve">Operating Margin </t>
  </si>
  <si>
    <t>Tax Rate</t>
  </si>
  <si>
    <t>Close with to an arangement with Prada to sell Versace for 1,6 billion USD</t>
  </si>
  <si>
    <t>FY20</t>
  </si>
  <si>
    <t>FY21</t>
  </si>
  <si>
    <t>FY22</t>
  </si>
  <si>
    <t>FY23</t>
  </si>
  <si>
    <t>FY24</t>
  </si>
  <si>
    <t>FY25</t>
  </si>
  <si>
    <t>Other Expenses</t>
  </si>
  <si>
    <t>Store Growth</t>
  </si>
  <si>
    <t>Versace Stores</t>
  </si>
  <si>
    <t>Jimmy Choo Stores</t>
  </si>
  <si>
    <t>Micheal Kors Stores</t>
  </si>
  <si>
    <t>Total Stores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</si>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</sst>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2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5" fillId="0" borderId="0" xfId="2" applyFon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AFB1407E-778A-419C-957C-A69B47F6A8E2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0" dT="2025-09-28T14:32:09.82" personId="{AFB1407E-778A-419C-957C-A69B47F6A8E2}" id="{A0717645-D1AF-468B-8510-1BAD8A122BB4}">
    <text>Only -6% excluding the devestiture of Versace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priholdings.com/corporate-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9A75-F7B8-420C-94DA-50E72863FCB7}">
  <dimension ref="A1:J14"/>
  <sheetViews>
    <sheetView topLeftCell="C1" zoomScale="200" zoomScaleNormal="200" workbookViewId="0">
      <selection activeCell="I7" sqref="I7"/>
    </sheetView>
  </sheetViews>
  <sheetFormatPr defaultRowHeight="12.75" x14ac:dyDescent="0.2"/>
  <cols>
    <col min="1" max="1" width="4.28515625" style="2" customWidth="1"/>
    <col min="2" max="2" width="18.85546875" style="2" customWidth="1"/>
    <col min="3" max="3" width="9.140625" style="2"/>
    <col min="4" max="4" width="14.28515625" style="2" customWidth="1"/>
    <col min="5" max="5" width="9.7109375" style="2" bestFit="1" customWidth="1"/>
    <col min="6" max="16384" width="9.140625" style="2"/>
  </cols>
  <sheetData>
    <row r="1" spans="1:10" x14ac:dyDescent="0.2">
      <c r="A1" s="1" t="s">
        <v>1</v>
      </c>
    </row>
    <row r="2" spans="1:10" x14ac:dyDescent="0.2">
      <c r="A2" s="2" t="s">
        <v>8</v>
      </c>
      <c r="H2" s="2" t="s">
        <v>2</v>
      </c>
      <c r="I2" s="2">
        <v>19.670000000000002</v>
      </c>
    </row>
    <row r="3" spans="1:10" x14ac:dyDescent="0.2">
      <c r="H3" s="2" t="s">
        <v>3</v>
      </c>
      <c r="I3" s="3">
        <v>119.048057</v>
      </c>
      <c r="J3" s="24" t="s">
        <v>72</v>
      </c>
    </row>
    <row r="4" spans="1:10" x14ac:dyDescent="0.2">
      <c r="B4" s="2" t="s">
        <v>0</v>
      </c>
      <c r="H4" s="2" t="s">
        <v>4</v>
      </c>
      <c r="I4" s="3">
        <f>+I3*I2</f>
        <v>2341.6752811900001</v>
      </c>
    </row>
    <row r="5" spans="1:10" x14ac:dyDescent="0.2">
      <c r="B5" s="5" t="s">
        <v>18</v>
      </c>
      <c r="H5" s="2" t="s">
        <v>5</v>
      </c>
      <c r="I5" s="3">
        <v>129</v>
      </c>
      <c r="J5" s="24" t="s">
        <v>72</v>
      </c>
    </row>
    <row r="6" spans="1:10" x14ac:dyDescent="0.2">
      <c r="H6" s="2" t="s">
        <v>6</v>
      </c>
      <c r="I6" s="3">
        <f>1650+21</f>
        <v>1671</v>
      </c>
      <c r="J6" s="24" t="s">
        <v>72</v>
      </c>
    </row>
    <row r="7" spans="1:10" x14ac:dyDescent="0.2">
      <c r="B7" s="6" t="s">
        <v>10</v>
      </c>
      <c r="H7" s="2" t="s">
        <v>7</v>
      </c>
      <c r="I7" s="3">
        <f>+I4-I5+I6</f>
        <v>3883.6752811900001</v>
      </c>
    </row>
    <row r="8" spans="1:10" x14ac:dyDescent="0.2">
      <c r="B8" s="7" t="s">
        <v>11</v>
      </c>
      <c r="C8" s="8" t="s">
        <v>13</v>
      </c>
      <c r="D8" s="8" t="s">
        <v>12</v>
      </c>
      <c r="E8" s="9" t="s">
        <v>14</v>
      </c>
    </row>
    <row r="9" spans="1:10" x14ac:dyDescent="0.2">
      <c r="B9" s="10" t="s">
        <v>15</v>
      </c>
      <c r="C9" s="11"/>
      <c r="D9" s="11"/>
      <c r="E9" s="12"/>
      <c r="H9" s="2" t="s">
        <v>9</v>
      </c>
    </row>
    <row r="10" spans="1:10" x14ac:dyDescent="0.2">
      <c r="B10" s="13" t="s">
        <v>16</v>
      </c>
      <c r="E10" s="14"/>
    </row>
    <row r="11" spans="1:10" x14ac:dyDescent="0.2">
      <c r="B11" s="13" t="s">
        <v>17</v>
      </c>
      <c r="E11" s="14"/>
    </row>
    <row r="12" spans="1:10" x14ac:dyDescent="0.2">
      <c r="B12" s="15"/>
      <c r="C12" s="16"/>
      <c r="D12" s="16"/>
      <c r="E12" s="17"/>
    </row>
    <row r="14" spans="1:10" x14ac:dyDescent="0.2">
      <c r="B14" s="2" t="s">
        <v>59</v>
      </c>
    </row>
  </sheetData>
  <hyperlinks>
    <hyperlink ref="B5" r:id="rId1" xr:uid="{01B4B798-4665-43C0-837B-EE6EB0B70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A24-F024-46A6-A828-07BAB9CA3100}">
  <dimension ref="A1:BC507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45" sqref="G45"/>
    </sheetView>
  </sheetViews>
  <sheetFormatPr defaultRowHeight="12.75" x14ac:dyDescent="0.2"/>
  <cols>
    <col min="1" max="1" width="5.42578125" style="2" bestFit="1" customWidth="1"/>
    <col min="2" max="2" width="26.140625" style="2" customWidth="1"/>
    <col min="3" max="16384" width="9.140625" style="2"/>
  </cols>
  <sheetData>
    <row r="1" spans="1:55" x14ac:dyDescent="0.2">
      <c r="A1" s="5" t="s">
        <v>19</v>
      </c>
    </row>
    <row r="2" spans="1:55" x14ac:dyDescent="0.2"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24" t="s">
        <v>73</v>
      </c>
      <c r="L2" s="24" t="s">
        <v>74</v>
      </c>
      <c r="M2" s="24" t="s">
        <v>75</v>
      </c>
      <c r="N2" s="24" t="s">
        <v>76</v>
      </c>
      <c r="P2" s="4" t="s">
        <v>60</v>
      </c>
      <c r="Q2" s="4" t="s">
        <v>61</v>
      </c>
      <c r="R2" s="4" t="s">
        <v>62</v>
      </c>
      <c r="S2" s="4" t="s">
        <v>63</v>
      </c>
      <c r="T2" s="4" t="s">
        <v>64</v>
      </c>
      <c r="U2" s="4" t="s">
        <v>65</v>
      </c>
    </row>
    <row r="3" spans="1:55" x14ac:dyDescent="0.2">
      <c r="B3" s="2" t="s">
        <v>68</v>
      </c>
      <c r="C3" s="18">
        <v>224</v>
      </c>
      <c r="D3" s="18">
        <v>230</v>
      </c>
      <c r="E3" s="18">
        <v>233</v>
      </c>
      <c r="F3" s="18">
        <v>236</v>
      </c>
      <c r="G3" s="18">
        <v>239</v>
      </c>
      <c r="H3" s="18">
        <v>236</v>
      </c>
      <c r="I3" s="18">
        <v>234</v>
      </c>
      <c r="J3" s="18">
        <v>228</v>
      </c>
      <c r="K3" s="18">
        <v>0</v>
      </c>
      <c r="L3" s="18"/>
      <c r="M3" s="18"/>
      <c r="N3" s="18"/>
      <c r="O3" s="3"/>
      <c r="P3" s="18"/>
      <c r="Q3" s="18"/>
      <c r="R3" s="18"/>
      <c r="S3" s="18"/>
      <c r="T3" s="18"/>
      <c r="U3" s="18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55" x14ac:dyDescent="0.2">
      <c r="B4" s="2" t="s">
        <v>69</v>
      </c>
      <c r="C4" s="18">
        <v>237</v>
      </c>
      <c r="D4" s="18">
        <v>237</v>
      </c>
      <c r="E4" s="18">
        <v>237</v>
      </c>
      <c r="F4" s="18">
        <v>234</v>
      </c>
      <c r="G4" s="18">
        <v>227</v>
      </c>
      <c r="H4" s="18">
        <v>226</v>
      </c>
      <c r="I4" s="18">
        <v>224</v>
      </c>
      <c r="J4" s="18">
        <v>219</v>
      </c>
      <c r="K4" s="18">
        <f>161+56</f>
        <v>217</v>
      </c>
      <c r="L4" s="18"/>
      <c r="M4" s="18"/>
      <c r="N4" s="18"/>
      <c r="O4" s="3"/>
      <c r="P4" s="18"/>
      <c r="Q4" s="18"/>
      <c r="R4" s="18"/>
      <c r="S4" s="18"/>
      <c r="T4" s="18"/>
      <c r="U4" s="18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55" x14ac:dyDescent="0.2">
      <c r="B5" s="2" t="s">
        <v>70</v>
      </c>
      <c r="C5" s="18">
        <v>810</v>
      </c>
      <c r="D5" s="18">
        <v>802</v>
      </c>
      <c r="E5" s="18">
        <v>800</v>
      </c>
      <c r="F5" s="18">
        <v>769</v>
      </c>
      <c r="G5" s="18">
        <v>764</v>
      </c>
      <c r="H5" s="18">
        <v>755</v>
      </c>
      <c r="I5" s="18">
        <v>747</v>
      </c>
      <c r="J5" s="18">
        <v>711</v>
      </c>
      <c r="K5" s="18">
        <f>384+311</f>
        <v>695</v>
      </c>
      <c r="L5" s="18"/>
      <c r="M5" s="18"/>
      <c r="N5" s="18"/>
      <c r="O5" s="3"/>
      <c r="P5" s="18"/>
      <c r="Q5" s="18"/>
      <c r="R5" s="18"/>
      <c r="S5" s="18"/>
      <c r="T5" s="18"/>
      <c r="U5" s="18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55" x14ac:dyDescent="0.2">
      <c r="B6" s="1" t="s">
        <v>71</v>
      </c>
      <c r="C6" s="19">
        <f t="shared" ref="C6:H6" si="0">+SUM(C3:C5)</f>
        <v>1271</v>
      </c>
      <c r="D6" s="19">
        <f t="shared" si="0"/>
        <v>1269</v>
      </c>
      <c r="E6" s="19">
        <f t="shared" si="0"/>
        <v>1270</v>
      </c>
      <c r="F6" s="19">
        <f t="shared" si="0"/>
        <v>1239</v>
      </c>
      <c r="G6" s="19">
        <f t="shared" si="0"/>
        <v>1230</v>
      </c>
      <c r="H6" s="19">
        <f t="shared" si="0"/>
        <v>1217</v>
      </c>
      <c r="I6" s="19">
        <f>+SUM(I3:I5)</f>
        <v>1205</v>
      </c>
      <c r="J6" s="19">
        <f>+SUM(J3:J5)</f>
        <v>1158</v>
      </c>
      <c r="K6" s="19">
        <f>+SUM(K3:K5)</f>
        <v>912</v>
      </c>
      <c r="L6" s="19"/>
      <c r="M6" s="19"/>
      <c r="N6" s="19"/>
      <c r="O6" s="20"/>
      <c r="P6" s="19"/>
      <c r="Q6" s="19"/>
      <c r="R6" s="19"/>
      <c r="S6" s="19"/>
      <c r="T6" s="19"/>
      <c r="U6" s="19"/>
      <c r="V6" s="20"/>
      <c r="W6" s="20"/>
      <c r="X6" s="20"/>
      <c r="Y6" s="20"/>
      <c r="Z6" s="20"/>
      <c r="AA6" s="20"/>
      <c r="AB6" s="20"/>
      <c r="AC6" s="20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55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4"/>
      <c r="Q7" s="4"/>
      <c r="R7" s="4"/>
      <c r="S7" s="4"/>
      <c r="T7" s="4"/>
      <c r="U7" s="4"/>
    </row>
    <row r="8" spans="1:55" x14ac:dyDescent="0.2">
      <c r="B8" s="2" t="s">
        <v>43</v>
      </c>
      <c r="C8" s="4">
        <f>82+49+501</f>
        <v>632</v>
      </c>
      <c r="D8" s="4">
        <f>96+38+556</f>
        <v>690</v>
      </c>
      <c r="E8" s="4">
        <v>843</v>
      </c>
      <c r="F8" s="4">
        <v>647</v>
      </c>
      <c r="G8" s="4">
        <f>70+52+451</f>
        <v>573</v>
      </c>
      <c r="H8" s="4">
        <f>64+492+35</f>
        <v>591</v>
      </c>
      <c r="I8" s="4">
        <v>754</v>
      </c>
      <c r="J8" s="4">
        <v>561</v>
      </c>
      <c r="K8" s="4">
        <v>459</v>
      </c>
      <c r="L8" s="4"/>
      <c r="M8" s="4"/>
      <c r="N8" s="4"/>
    </row>
    <row r="9" spans="1:55" x14ac:dyDescent="0.2">
      <c r="B9" s="2" t="s">
        <v>44</v>
      </c>
      <c r="C9" s="4">
        <f>116+81+175</f>
        <v>372</v>
      </c>
      <c r="D9" s="4">
        <f>125+57+219</f>
        <v>401</v>
      </c>
      <c r="E9" s="4">
        <v>376</v>
      </c>
      <c r="F9" s="4">
        <v>352</v>
      </c>
      <c r="G9" s="4">
        <f>90+77+138</f>
        <v>305</v>
      </c>
      <c r="H9" s="4">
        <f>90+71+187</f>
        <v>348</v>
      </c>
      <c r="I9" s="4">
        <v>341</v>
      </c>
      <c r="J9" s="4">
        <v>302</v>
      </c>
      <c r="K9" s="4">
        <v>229</v>
      </c>
      <c r="L9" s="4"/>
      <c r="M9" s="4"/>
      <c r="N9" s="4"/>
    </row>
    <row r="10" spans="1:55" x14ac:dyDescent="0.2">
      <c r="B10" s="2" t="s">
        <v>45</v>
      </c>
      <c r="C10" s="4">
        <f>61+53+111</f>
        <v>225</v>
      </c>
      <c r="D10" s="4">
        <f>59+37+104</f>
        <v>200</v>
      </c>
      <c r="E10" s="4">
        <v>208</v>
      </c>
      <c r="F10" s="4">
        <v>224</v>
      </c>
      <c r="G10" s="4">
        <f>59+44+86</f>
        <v>189</v>
      </c>
      <c r="H10" s="4">
        <f>47+34+59</f>
        <v>140</v>
      </c>
      <c r="I10" s="4">
        <v>166</v>
      </c>
      <c r="J10" s="4">
        <v>172</v>
      </c>
      <c r="K10" s="24">
        <v>110</v>
      </c>
      <c r="L10" s="4"/>
      <c r="M10" s="4"/>
      <c r="N10" s="4"/>
    </row>
    <row r="11" spans="1:55" x14ac:dyDescent="0.2">
      <c r="B11" s="2" t="s">
        <v>46</v>
      </c>
      <c r="C11" s="4">
        <v>259</v>
      </c>
      <c r="D11" s="4">
        <v>280</v>
      </c>
      <c r="E11" s="4">
        <v>227</v>
      </c>
      <c r="F11" s="4">
        <v>264</v>
      </c>
      <c r="G11" s="4">
        <v>219</v>
      </c>
      <c r="H11" s="4">
        <v>201</v>
      </c>
      <c r="I11" s="4">
        <v>193</v>
      </c>
      <c r="J11" s="4">
        <v>208</v>
      </c>
      <c r="K11" s="4">
        <v>0</v>
      </c>
      <c r="L11" s="4"/>
      <c r="M11" s="4"/>
      <c r="N11" s="4"/>
    </row>
    <row r="12" spans="1:55" x14ac:dyDescent="0.2">
      <c r="B12" s="2" t="s">
        <v>47</v>
      </c>
      <c r="C12" s="4">
        <v>183</v>
      </c>
      <c r="D12" s="4">
        <v>132</v>
      </c>
      <c r="E12" s="4">
        <v>166</v>
      </c>
      <c r="F12" s="4">
        <v>137</v>
      </c>
      <c r="G12" s="4">
        <v>173</v>
      </c>
      <c r="H12" s="4">
        <v>140</v>
      </c>
      <c r="I12" s="4">
        <v>159</v>
      </c>
      <c r="J12" s="4">
        <v>133</v>
      </c>
      <c r="K12" s="4">
        <v>162</v>
      </c>
      <c r="L12" s="4"/>
      <c r="M12" s="4"/>
      <c r="N12" s="4"/>
    </row>
    <row r="13" spans="1:55" x14ac:dyDescent="0.2">
      <c r="B13" s="2" t="s">
        <v>48</v>
      </c>
      <c r="C13" s="3">
        <v>787</v>
      </c>
      <c r="D13" s="3">
        <v>879</v>
      </c>
      <c r="E13" s="3">
        <v>1034</v>
      </c>
      <c r="F13" s="3">
        <v>822</v>
      </c>
      <c r="G13" s="3">
        <v>675</v>
      </c>
      <c r="H13" s="3">
        <v>738</v>
      </c>
      <c r="I13" s="3">
        <v>909</v>
      </c>
      <c r="J13" s="3">
        <v>694</v>
      </c>
      <c r="K13" s="3">
        <v>635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">
      <c r="B14" s="1" t="s">
        <v>28</v>
      </c>
      <c r="C14" s="20">
        <v>1229</v>
      </c>
      <c r="D14" s="20">
        <v>1291</v>
      </c>
      <c r="E14" s="20">
        <v>1427</v>
      </c>
      <c r="F14" s="20">
        <v>1223</v>
      </c>
      <c r="G14" s="20">
        <v>1067</v>
      </c>
      <c r="H14" s="20">
        <v>1079</v>
      </c>
      <c r="I14" s="20">
        <v>1261</v>
      </c>
      <c r="J14" s="20">
        <v>1035</v>
      </c>
      <c r="K14" s="20">
        <v>797</v>
      </c>
      <c r="L14" s="20"/>
      <c r="M14" s="20"/>
      <c r="N14" s="20"/>
      <c r="O14" s="20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">
      <c r="B15" s="2" t="s">
        <v>29</v>
      </c>
      <c r="C15" s="3">
        <v>417</v>
      </c>
      <c r="D15" s="3">
        <v>459</v>
      </c>
      <c r="E15" s="3">
        <v>499</v>
      </c>
      <c r="F15" s="3">
        <v>456</v>
      </c>
      <c r="G15" s="3">
        <v>378</v>
      </c>
      <c r="H15" s="3">
        <v>385</v>
      </c>
      <c r="I15" s="3">
        <v>449</v>
      </c>
      <c r="J15" s="3">
        <v>404</v>
      </c>
      <c r="K15" s="3">
        <v>295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">
      <c r="B16" s="2" t="s">
        <v>30</v>
      </c>
      <c r="C16" s="3">
        <f t="shared" ref="C16:H16" si="1">+C14-C15</f>
        <v>812</v>
      </c>
      <c r="D16" s="3">
        <f t="shared" si="1"/>
        <v>832</v>
      </c>
      <c r="E16" s="3">
        <f t="shared" si="1"/>
        <v>928</v>
      </c>
      <c r="F16" s="3">
        <f t="shared" si="1"/>
        <v>767</v>
      </c>
      <c r="G16" s="3">
        <f t="shared" si="1"/>
        <v>689</v>
      </c>
      <c r="H16" s="3">
        <f t="shared" si="1"/>
        <v>694</v>
      </c>
      <c r="I16" s="3">
        <f>+I14-I15</f>
        <v>812</v>
      </c>
      <c r="J16" s="3">
        <f t="shared" ref="J16:K16" si="2">+J14-J15</f>
        <v>631</v>
      </c>
      <c r="K16" s="3">
        <f t="shared" si="2"/>
        <v>502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:55" x14ac:dyDescent="0.2">
      <c r="B17" s="2" t="s">
        <v>31</v>
      </c>
      <c r="C17" s="3">
        <v>732</v>
      </c>
      <c r="D17" s="3">
        <v>732</v>
      </c>
      <c r="E17" s="3">
        <v>749</v>
      </c>
      <c r="F17" s="3">
        <v>1310</v>
      </c>
      <c r="G17" s="3">
        <v>697</v>
      </c>
      <c r="H17" s="3">
        <v>732</v>
      </c>
      <c r="I17" s="3">
        <v>680</v>
      </c>
      <c r="J17" s="3">
        <v>747</v>
      </c>
      <c r="K17" s="3">
        <v>455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55" x14ac:dyDescent="0.2">
      <c r="B18" s="2" t="s">
        <v>42</v>
      </c>
      <c r="C18" s="3">
        <v>0</v>
      </c>
      <c r="D18" s="3">
        <v>0</v>
      </c>
      <c r="E18" s="3">
        <v>46</v>
      </c>
      <c r="F18" s="3">
        <v>0</v>
      </c>
      <c r="G18" s="3">
        <v>0</v>
      </c>
      <c r="H18" s="3">
        <v>0</v>
      </c>
      <c r="I18" s="3">
        <v>49</v>
      </c>
      <c r="J18" s="3">
        <v>0</v>
      </c>
      <c r="K18" s="3">
        <v>30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:55" x14ac:dyDescent="0.2">
      <c r="B19" s="2" t="s">
        <v>32</v>
      </c>
      <c r="C19" s="3">
        <v>0</v>
      </c>
      <c r="D19" s="3">
        <v>0</v>
      </c>
      <c r="E19" s="3">
        <v>6</v>
      </c>
      <c r="F19" s="3">
        <v>0</v>
      </c>
      <c r="G19" s="3">
        <v>0</v>
      </c>
      <c r="H19" s="3">
        <v>0</v>
      </c>
      <c r="I19" s="3">
        <v>675</v>
      </c>
      <c r="J19" s="3">
        <v>0</v>
      </c>
      <c r="K19" s="3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:55" x14ac:dyDescent="0.2">
      <c r="B20" s="2" t="s">
        <v>33</v>
      </c>
      <c r="C20" s="3">
        <v>0</v>
      </c>
      <c r="D20" s="3">
        <v>0</v>
      </c>
      <c r="E20" s="3">
        <v>5</v>
      </c>
      <c r="F20" s="3">
        <v>0</v>
      </c>
      <c r="G20" s="3">
        <v>0</v>
      </c>
      <c r="H20" s="3">
        <v>0</v>
      </c>
      <c r="I20" s="3">
        <v>-2</v>
      </c>
      <c r="J20" s="3">
        <v>0</v>
      </c>
      <c r="K20" s="3"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:55" x14ac:dyDescent="0.2">
      <c r="B21" s="2" t="s">
        <v>34</v>
      </c>
      <c r="C21" s="3">
        <f t="shared" ref="C21:H21" si="3">+C16-SUM(C17:C20)</f>
        <v>80</v>
      </c>
      <c r="D21" s="3">
        <f t="shared" si="3"/>
        <v>100</v>
      </c>
      <c r="E21" s="3">
        <f t="shared" si="3"/>
        <v>122</v>
      </c>
      <c r="F21" s="3">
        <f t="shared" si="3"/>
        <v>-543</v>
      </c>
      <c r="G21" s="3">
        <f t="shared" si="3"/>
        <v>-8</v>
      </c>
      <c r="H21" s="3">
        <f t="shared" si="3"/>
        <v>-38</v>
      </c>
      <c r="I21" s="3">
        <f>+I16-SUM(I17:I20)</f>
        <v>-590</v>
      </c>
      <c r="J21" s="3">
        <f t="shared" ref="J21:K21" si="4">+J16-SUM(J17:J20)</f>
        <v>-116</v>
      </c>
      <c r="K21" s="3">
        <f t="shared" si="4"/>
        <v>16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:55" x14ac:dyDescent="0.2">
      <c r="B22" s="2" t="s">
        <v>35</v>
      </c>
      <c r="C22" s="3">
        <v>8</v>
      </c>
      <c r="D22" s="3">
        <v>3</v>
      </c>
      <c r="E22" s="3">
        <v>1</v>
      </c>
      <c r="F22" s="3">
        <v>-6</v>
      </c>
      <c r="G22" s="3">
        <v>-4</v>
      </c>
      <c r="H22" s="3">
        <v>-10</v>
      </c>
      <c r="I22" s="3">
        <v>-8</v>
      </c>
      <c r="J22" s="3">
        <v>-15</v>
      </c>
      <c r="K22" s="3">
        <v>-18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:55" x14ac:dyDescent="0.2">
      <c r="B23" s="2" t="s">
        <v>66</v>
      </c>
      <c r="C23" s="3">
        <v>22</v>
      </c>
      <c r="D23" s="3">
        <v>-4</v>
      </c>
      <c r="E23" s="3">
        <v>-2</v>
      </c>
      <c r="F23" s="3">
        <f>21-1</f>
        <v>20</v>
      </c>
      <c r="G23" s="3">
        <v>5</v>
      </c>
      <c r="H23" s="3">
        <v>-17</v>
      </c>
      <c r="I23" s="3">
        <v>23</v>
      </c>
      <c r="J23" s="3">
        <f>8-7</f>
        <v>1</v>
      </c>
      <c r="K23" s="3">
        <f>-5-1</f>
        <v>-6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:55" x14ac:dyDescent="0.2">
      <c r="B24" s="2" t="s">
        <v>36</v>
      </c>
      <c r="C24" s="3">
        <f t="shared" ref="C24:H24" si="5">+C21-SUM(C22:C23)</f>
        <v>50</v>
      </c>
      <c r="D24" s="3">
        <f t="shared" si="5"/>
        <v>101</v>
      </c>
      <c r="E24" s="3">
        <f t="shared" si="5"/>
        <v>123</v>
      </c>
      <c r="F24" s="3">
        <f t="shared" si="5"/>
        <v>-557</v>
      </c>
      <c r="G24" s="3">
        <f t="shared" si="5"/>
        <v>-9</v>
      </c>
      <c r="H24" s="3">
        <f t="shared" si="5"/>
        <v>-11</v>
      </c>
      <c r="I24" s="3">
        <f>+I21-SUM(I22:I23)</f>
        <v>-605</v>
      </c>
      <c r="J24" s="3">
        <f t="shared" ref="J24:K24" si="6">+J21-SUM(J22:J23)</f>
        <v>-102</v>
      </c>
      <c r="K24" s="3">
        <f t="shared" si="6"/>
        <v>40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:55" x14ac:dyDescent="0.2">
      <c r="B25" s="2" t="s">
        <v>37</v>
      </c>
      <c r="C25" s="3">
        <v>2</v>
      </c>
      <c r="D25" s="3">
        <v>11</v>
      </c>
      <c r="E25" s="3">
        <v>18</v>
      </c>
      <c r="F25" s="3">
        <v>-85</v>
      </c>
      <c r="G25" s="3">
        <v>3</v>
      </c>
      <c r="H25" s="3">
        <v>-34</v>
      </c>
      <c r="I25" s="3">
        <v>-59</v>
      </c>
      <c r="J25" s="3">
        <v>542</v>
      </c>
      <c r="K25" s="3">
        <v>-16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:55" x14ac:dyDescent="0.2">
      <c r="B26" s="2" t="s">
        <v>38</v>
      </c>
      <c r="C26" s="3">
        <f t="shared" ref="C26:H26" si="7">+C24-C25</f>
        <v>48</v>
      </c>
      <c r="D26" s="3">
        <f t="shared" si="7"/>
        <v>90</v>
      </c>
      <c r="E26" s="3">
        <f t="shared" si="7"/>
        <v>105</v>
      </c>
      <c r="F26" s="3">
        <f t="shared" si="7"/>
        <v>-472</v>
      </c>
      <c r="G26" s="3">
        <f t="shared" si="7"/>
        <v>-12</v>
      </c>
      <c r="H26" s="3">
        <f t="shared" si="7"/>
        <v>23</v>
      </c>
      <c r="I26" s="3">
        <f>+I24-I25</f>
        <v>-546</v>
      </c>
      <c r="J26" s="3">
        <f t="shared" ref="J26:K26" si="8">+J24-J25</f>
        <v>-644</v>
      </c>
      <c r="K26" s="3">
        <f t="shared" si="8"/>
        <v>56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:55" x14ac:dyDescent="0.2">
      <c r="B27" s="2" t="s">
        <v>39</v>
      </c>
      <c r="C27" s="3">
        <v>0</v>
      </c>
      <c r="D27" s="3">
        <v>0</v>
      </c>
      <c r="E27" s="3">
        <v>0</v>
      </c>
      <c r="F27" s="3">
        <v>0</v>
      </c>
      <c r="G27" s="3">
        <v>2</v>
      </c>
      <c r="H27" s="3">
        <v>-1</v>
      </c>
      <c r="I27" s="3">
        <v>1</v>
      </c>
      <c r="J27" s="3">
        <v>1</v>
      </c>
      <c r="K27" s="3">
        <v>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:55" x14ac:dyDescent="0.2">
      <c r="B28" s="2" t="s">
        <v>40</v>
      </c>
      <c r="C28" s="3">
        <f t="shared" ref="C28:H28" si="9">+C26-C27</f>
        <v>48</v>
      </c>
      <c r="D28" s="3">
        <f t="shared" si="9"/>
        <v>90</v>
      </c>
      <c r="E28" s="3">
        <f t="shared" si="9"/>
        <v>105</v>
      </c>
      <c r="F28" s="3">
        <f t="shared" si="9"/>
        <v>-472</v>
      </c>
      <c r="G28" s="3">
        <f t="shared" si="9"/>
        <v>-14</v>
      </c>
      <c r="H28" s="3">
        <f t="shared" si="9"/>
        <v>24</v>
      </c>
      <c r="I28" s="3">
        <f>+I26-I27</f>
        <v>-547</v>
      </c>
      <c r="J28" s="3">
        <f t="shared" ref="J28:K28" si="10">+J26-J27</f>
        <v>-645</v>
      </c>
      <c r="K28" s="3">
        <f t="shared" si="10"/>
        <v>53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:5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:55" x14ac:dyDescent="0.2">
      <c r="B30" s="2" t="s">
        <v>41</v>
      </c>
      <c r="C30" s="21">
        <f t="shared" ref="C30:H30" si="11">+C28/C31</f>
        <v>0.40874739522529058</v>
      </c>
      <c r="D30" s="21">
        <f t="shared" si="11"/>
        <v>0.77137988633803078</v>
      </c>
      <c r="E30" s="21">
        <f t="shared" si="11"/>
        <v>0.89900814742829471</v>
      </c>
      <c r="F30" s="21">
        <f t="shared" si="11"/>
        <v>-4.0288050341489452</v>
      </c>
      <c r="G30" s="21">
        <f t="shared" si="11"/>
        <v>-7.889978443564466E-2</v>
      </c>
      <c r="H30" s="21">
        <f t="shared" si="11"/>
        <v>0.20258742635060734</v>
      </c>
      <c r="I30" s="21">
        <f>+I28/I31</f>
        <v>-4.6143303080704063</v>
      </c>
      <c r="J30" s="21">
        <f t="shared" ref="J30:K30" si="12">+J28/J31</f>
        <v>-5.4396435911784842</v>
      </c>
      <c r="K30" s="21">
        <f t="shared" si="12"/>
        <v>0.28072060810609145</v>
      </c>
      <c r="L30" s="21"/>
      <c r="M30" s="21"/>
      <c r="N30" s="2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:55" x14ac:dyDescent="0.2">
      <c r="B31" s="2" t="s">
        <v>3</v>
      </c>
      <c r="C31" s="3">
        <v>117.43194099999999</v>
      </c>
      <c r="D31" s="3">
        <v>116.67403</v>
      </c>
      <c r="E31" s="3">
        <v>116.795382</v>
      </c>
      <c r="F31" s="3">
        <v>117.156327</v>
      </c>
      <c r="G31" s="3">
        <v>177.440282</v>
      </c>
      <c r="H31" s="3">
        <v>118.467372</v>
      </c>
      <c r="I31" s="3">
        <v>118.543746</v>
      </c>
      <c r="J31" s="3">
        <v>118.57394499999999</v>
      </c>
      <c r="K31" s="3">
        <v>188.79981900000001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:5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2:55" x14ac:dyDescent="0.2">
      <c r="B33" s="2" t="s">
        <v>67</v>
      </c>
      <c r="C33" s="3"/>
      <c r="D33" s="3"/>
      <c r="E33" s="3"/>
      <c r="F33" s="3"/>
      <c r="G33" s="22">
        <f t="shared" ref="G33:I33" si="13">+G6/C6-1</f>
        <v>-3.2258064516129004E-2</v>
      </c>
      <c r="H33" s="22">
        <f t="shared" si="13"/>
        <v>-4.0977147360126032E-2</v>
      </c>
      <c r="I33" s="22">
        <f t="shared" si="13"/>
        <v>-5.1181102362204745E-2</v>
      </c>
      <c r="J33" s="22">
        <f>+J6/F6-1</f>
        <v>-6.5375302663438273E-2</v>
      </c>
      <c r="K33" s="22">
        <f>+K6/G6-1</f>
        <v>-0.25853658536585367</v>
      </c>
      <c r="L33" s="22"/>
      <c r="M33" s="22"/>
      <c r="N33" s="2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2:55" x14ac:dyDescent="0.2">
      <c r="B34" s="2" t="s">
        <v>49</v>
      </c>
      <c r="C34" s="3"/>
      <c r="D34" s="3"/>
      <c r="E34" s="3"/>
      <c r="F34" s="3"/>
      <c r="G34" s="22">
        <f t="shared" ref="G34:H40" si="14">+G8/C8-1</f>
        <v>-9.3354430379746889E-2</v>
      </c>
      <c r="H34" s="22">
        <f t="shared" si="14"/>
        <v>-0.14347826086956517</v>
      </c>
      <c r="I34" s="22">
        <f>+I8/E8-1</f>
        <v>-0.1055753262158956</v>
      </c>
      <c r="J34" s="22">
        <f>+J8/F8-1</f>
        <v>-0.13292117465224107</v>
      </c>
      <c r="K34" s="22">
        <f>+K8/G8-1</f>
        <v>-0.19895287958115182</v>
      </c>
      <c r="L34" s="22"/>
      <c r="M34" s="22"/>
      <c r="N34" s="2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2:55" x14ac:dyDescent="0.2">
      <c r="B35" s="2" t="s">
        <v>50</v>
      </c>
      <c r="C35" s="3"/>
      <c r="D35" s="3"/>
      <c r="E35" s="3"/>
      <c r="F35" s="3"/>
      <c r="G35" s="22">
        <f t="shared" si="14"/>
        <v>-0.18010752688172038</v>
      </c>
      <c r="H35" s="22">
        <f t="shared" si="14"/>
        <v>-0.13216957605985036</v>
      </c>
      <c r="I35" s="22">
        <f t="shared" ref="I35:K40" si="15">+I9/E9-1</f>
        <v>-9.3085106382978733E-2</v>
      </c>
      <c r="J35" s="22">
        <f t="shared" si="15"/>
        <v>-0.14204545454545459</v>
      </c>
      <c r="K35" s="22">
        <f t="shared" si="15"/>
        <v>-0.24918032786885247</v>
      </c>
      <c r="L35" s="22"/>
      <c r="M35" s="22"/>
      <c r="N35" s="2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2:55" x14ac:dyDescent="0.2">
      <c r="B36" s="2" t="s">
        <v>51</v>
      </c>
      <c r="C36" s="3"/>
      <c r="D36" s="3"/>
      <c r="E36" s="3"/>
      <c r="F36" s="3"/>
      <c r="G36" s="22">
        <f t="shared" si="14"/>
        <v>-0.16000000000000003</v>
      </c>
      <c r="H36" s="22">
        <f t="shared" si="14"/>
        <v>-0.30000000000000004</v>
      </c>
      <c r="I36" s="22">
        <f t="shared" si="15"/>
        <v>-0.20192307692307687</v>
      </c>
      <c r="J36" s="22">
        <f t="shared" si="15"/>
        <v>-0.2321428571428571</v>
      </c>
      <c r="K36" s="22">
        <f t="shared" si="15"/>
        <v>-0.41798941798941802</v>
      </c>
      <c r="L36" s="22"/>
      <c r="M36" s="22"/>
      <c r="N36" s="2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2:55" x14ac:dyDescent="0.2">
      <c r="B37" s="2" t="s">
        <v>52</v>
      </c>
      <c r="C37" s="3"/>
      <c r="D37" s="3"/>
      <c r="E37" s="3"/>
      <c r="F37" s="3"/>
      <c r="G37" s="22">
        <f t="shared" si="14"/>
        <v>-0.15444015444015446</v>
      </c>
      <c r="H37" s="22">
        <f t="shared" si="14"/>
        <v>-0.28214285714285714</v>
      </c>
      <c r="I37" s="22">
        <f t="shared" si="15"/>
        <v>-0.14977973568281944</v>
      </c>
      <c r="J37" s="22">
        <f t="shared" si="15"/>
        <v>-0.21212121212121215</v>
      </c>
      <c r="K37" s="22">
        <f t="shared" si="15"/>
        <v>-1</v>
      </c>
      <c r="L37" s="22"/>
      <c r="M37" s="22"/>
      <c r="N37" s="2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2:55" x14ac:dyDescent="0.2">
      <c r="B38" s="2" t="s">
        <v>53</v>
      </c>
      <c r="C38" s="3"/>
      <c r="D38" s="3"/>
      <c r="E38" s="3"/>
      <c r="F38" s="3"/>
      <c r="G38" s="22">
        <f t="shared" si="14"/>
        <v>-5.4644808743169349E-2</v>
      </c>
      <c r="H38" s="22">
        <f t="shared" si="14"/>
        <v>6.0606060606060552E-2</v>
      </c>
      <c r="I38" s="22">
        <f t="shared" si="15"/>
        <v>-4.216867469879515E-2</v>
      </c>
      <c r="J38" s="22">
        <f t="shared" si="15"/>
        <v>-2.9197080291970767E-2</v>
      </c>
      <c r="K38" s="22">
        <f t="shared" si="15"/>
        <v>-6.3583815028901758E-2</v>
      </c>
      <c r="L38" s="22"/>
      <c r="M38" s="22"/>
      <c r="N38" s="2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2:55" x14ac:dyDescent="0.2">
      <c r="B39" s="2" t="s">
        <v>54</v>
      </c>
      <c r="C39" s="3"/>
      <c r="D39" s="3"/>
      <c r="E39" s="3"/>
      <c r="F39" s="3"/>
      <c r="G39" s="22">
        <f t="shared" si="14"/>
        <v>-0.14231257941550191</v>
      </c>
      <c r="H39" s="22">
        <f t="shared" si="14"/>
        <v>-0.16040955631399323</v>
      </c>
      <c r="I39" s="22">
        <f t="shared" si="15"/>
        <v>-0.120889748549323</v>
      </c>
      <c r="J39" s="22">
        <f t="shared" si="15"/>
        <v>-0.15571776155717765</v>
      </c>
      <c r="K39" s="22">
        <f t="shared" si="15"/>
        <v>-5.9259259259259234E-2</v>
      </c>
      <c r="L39" s="22"/>
      <c r="M39" s="22"/>
      <c r="N39" s="2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2:55" x14ac:dyDescent="0.2">
      <c r="B40" s="1" t="s">
        <v>55</v>
      </c>
      <c r="C40" s="20"/>
      <c r="D40" s="20"/>
      <c r="E40" s="20"/>
      <c r="F40" s="20"/>
      <c r="G40" s="23">
        <f t="shared" si="14"/>
        <v>-0.13181448331977219</v>
      </c>
      <c r="H40" s="23">
        <f t="shared" si="14"/>
        <v>-0.16421378776142526</v>
      </c>
      <c r="I40" s="23">
        <f t="shared" si="15"/>
        <v>-0.11632796075683249</v>
      </c>
      <c r="J40" s="23">
        <f t="shared" si="15"/>
        <v>-0.1537203597710548</v>
      </c>
      <c r="K40" s="23">
        <f t="shared" si="15"/>
        <v>-0.25304592314901597</v>
      </c>
      <c r="L40" s="23"/>
      <c r="M40" s="23"/>
      <c r="N40" s="2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2:55" x14ac:dyDescent="0.2">
      <c r="B41" s="2" t="s">
        <v>56</v>
      </c>
      <c r="C41" s="22">
        <f t="shared" ref="C41:H41" si="16">+C16/C14</f>
        <v>0.66069975589910501</v>
      </c>
      <c r="D41" s="22">
        <f t="shared" si="16"/>
        <v>0.64446165762974439</v>
      </c>
      <c r="E41" s="22">
        <f t="shared" si="16"/>
        <v>0.65031534688156978</v>
      </c>
      <c r="F41" s="22">
        <f t="shared" si="16"/>
        <v>0.62714636140637781</v>
      </c>
      <c r="G41" s="22">
        <f t="shared" si="16"/>
        <v>0.64573570759137766</v>
      </c>
      <c r="H41" s="22">
        <f t="shared" si="16"/>
        <v>0.64318813716404077</v>
      </c>
      <c r="I41" s="22">
        <f>+I16/I14</f>
        <v>0.64393338620142748</v>
      </c>
      <c r="J41" s="22">
        <f>+J16/J14</f>
        <v>0.60966183574879229</v>
      </c>
      <c r="K41" s="22">
        <f>+K16/K14</f>
        <v>0.62986198243412794</v>
      </c>
      <c r="L41" s="22"/>
      <c r="M41" s="22"/>
      <c r="N41" s="2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2:55" x14ac:dyDescent="0.2">
      <c r="B42" s="2" t="s">
        <v>57</v>
      </c>
      <c r="C42" s="22">
        <f t="shared" ref="C42:H42" si="17">+C21/C14</f>
        <v>6.5093572009764039E-2</v>
      </c>
      <c r="D42" s="22">
        <f t="shared" si="17"/>
        <v>7.745933384972889E-2</v>
      </c>
      <c r="E42" s="22">
        <f t="shared" si="17"/>
        <v>8.5494043447792573E-2</v>
      </c>
      <c r="F42" s="22">
        <f t="shared" si="17"/>
        <v>-0.4439901880621423</v>
      </c>
      <c r="G42" s="22">
        <f t="shared" si="17"/>
        <v>-7.4976569821930648E-3</v>
      </c>
      <c r="H42" s="22">
        <f t="shared" si="17"/>
        <v>-3.5217794253938832E-2</v>
      </c>
      <c r="I42" s="22">
        <f>+I21/I14</f>
        <v>-0.46788263283108644</v>
      </c>
      <c r="J42" s="22">
        <f>+J21/J14</f>
        <v>-0.11207729468599034</v>
      </c>
      <c r="K42" s="22">
        <f>+K21/K14</f>
        <v>2.0075282308657464E-2</v>
      </c>
      <c r="L42" s="22"/>
      <c r="M42" s="22"/>
      <c r="N42" s="2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2:55" x14ac:dyDescent="0.2">
      <c r="B43" s="2" t="s">
        <v>58</v>
      </c>
      <c r="C43" s="22">
        <f t="shared" ref="C43:H43" si="18">+C25/C24</f>
        <v>0.04</v>
      </c>
      <c r="D43" s="22">
        <f t="shared" si="18"/>
        <v>0.10891089108910891</v>
      </c>
      <c r="E43" s="22">
        <f t="shared" si="18"/>
        <v>0.14634146341463414</v>
      </c>
      <c r="F43" s="22">
        <f t="shared" si="18"/>
        <v>0.15260323159784561</v>
      </c>
      <c r="G43" s="22">
        <f t="shared" si="18"/>
        <v>-0.33333333333333331</v>
      </c>
      <c r="H43" s="22">
        <f t="shared" si="18"/>
        <v>3.0909090909090908</v>
      </c>
      <c r="I43" s="22">
        <f>+I25/I24</f>
        <v>9.7520661157024791E-2</v>
      </c>
      <c r="J43" s="22">
        <f>+J25/J24</f>
        <v>-5.3137254901960782</v>
      </c>
      <c r="K43" s="22">
        <f>+K25/K24</f>
        <v>-0.4</v>
      </c>
      <c r="L43" s="22"/>
      <c r="M43" s="22"/>
      <c r="N43" s="2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2:5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2:5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2:55" x14ac:dyDescent="0.2">
      <c r="C46" s="3"/>
      <c r="D46" s="3"/>
      <c r="E46" s="3"/>
      <c r="F46" s="3"/>
      <c r="G46" s="3"/>
      <c r="H46" s="3"/>
      <c r="I46" s="3"/>
      <c r="J46" s="3"/>
      <c r="K46" s="2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2:5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2:5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:5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:5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:5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:5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:5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:5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:5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:5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:5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:5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:5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:5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:5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:5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:5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:5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:5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:5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:5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:5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:5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:5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:5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:5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:5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:5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:5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:5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:5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:5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:5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:5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:5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:5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:5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:5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:5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:5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:5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:5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:5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:5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:5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:5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:5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:5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:5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:5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:5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:5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:5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:5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:5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:5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:5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:5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:5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:5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:5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:5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:5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:5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:5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:5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:5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:5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:5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:5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:5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:5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:5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:5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:5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:5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:5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:5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:5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:5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:5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:5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:5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:5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:5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:5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:5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:5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:5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:5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:5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:5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:5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:5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:5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:5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:5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:5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:5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:5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:5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:5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:5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:5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:5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:5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:5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:5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:5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:5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:5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:5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:5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:5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:5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:5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:5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:5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:5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:5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:5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:5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:5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:5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:5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:5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:5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:5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:5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:5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:5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:5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:5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:5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:5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:5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:5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:5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:5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:5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:5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:5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:5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:5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:5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:5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:5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:5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:5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:5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:5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:5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:5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:5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:5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:5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:5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:5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:5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:5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:5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:5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:5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:5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:5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:5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:5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:5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:5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:5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:5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:5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:5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:5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:5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:5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:5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:5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:5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:5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:5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:5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:5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:5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:5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:5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:5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:5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:5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:5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:5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:5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:5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:5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:5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:5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:5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:5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:5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:5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:5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:5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:5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:5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:5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:5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:5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:5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:5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:5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:5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:5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:5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:5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:5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:5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:5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:5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:5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:5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:5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:5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:5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:5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:5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:5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:5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:5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:5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:5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:5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:5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:5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:5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:5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:5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:5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:5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:5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:5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:5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:5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:5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:5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:5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:5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:5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:5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:5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:5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:5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:5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:5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:5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:5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:5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:5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:5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:5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:5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:5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:5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:5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:5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:5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:5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:5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:5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:5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:5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:5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:5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:5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:5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:5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:5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:5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:5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:5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:5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 spans="3:5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 spans="3:5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 spans="3:5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 spans="3:5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 spans="3:5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 spans="3:5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3:5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3:5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 spans="3:5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 spans="3:5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 spans="3:5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 spans="3:5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 spans="3:5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 spans="3:5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 spans="3:5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 spans="3:5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 spans="3:5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 spans="3:5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 spans="3:5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  <row r="346" spans="3:5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</row>
    <row r="347" spans="3:5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</row>
    <row r="348" spans="3:5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</row>
    <row r="349" spans="3:5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</row>
    <row r="350" spans="3:5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</row>
    <row r="351" spans="3:5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</row>
    <row r="352" spans="3:5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</row>
    <row r="353" spans="3:5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</row>
    <row r="354" spans="3:5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</row>
    <row r="355" spans="3:5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</row>
    <row r="356" spans="3:5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</row>
    <row r="357" spans="3:5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</row>
    <row r="358" spans="3:5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</row>
    <row r="359" spans="3:5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</row>
    <row r="360" spans="3:5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</row>
    <row r="361" spans="3:5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</row>
    <row r="362" spans="3:5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</row>
    <row r="363" spans="3:5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</row>
    <row r="364" spans="3:5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</row>
    <row r="365" spans="3:5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</row>
    <row r="366" spans="3:5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</row>
    <row r="367" spans="3:5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</row>
    <row r="368" spans="3:5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</row>
    <row r="369" spans="3:5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</row>
    <row r="370" spans="3:5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</row>
    <row r="371" spans="3:5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</row>
    <row r="372" spans="3:5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</row>
    <row r="373" spans="3:5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</row>
    <row r="374" spans="3:5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</row>
    <row r="375" spans="3:5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</row>
    <row r="376" spans="3:5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</row>
    <row r="377" spans="3:5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</row>
    <row r="378" spans="3:5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</row>
    <row r="379" spans="3:5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</row>
    <row r="380" spans="3:5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</row>
    <row r="381" spans="3:5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</row>
    <row r="382" spans="3:5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</row>
    <row r="383" spans="3:5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</row>
    <row r="384" spans="3:5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</row>
    <row r="385" spans="3:5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</row>
    <row r="386" spans="3:5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</row>
    <row r="387" spans="3:5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</row>
    <row r="388" spans="3:5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</row>
    <row r="389" spans="3:5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</row>
    <row r="390" spans="3:5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</row>
    <row r="391" spans="3:5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</row>
    <row r="392" spans="3:5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</row>
    <row r="393" spans="3:5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</row>
    <row r="394" spans="3:5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</row>
    <row r="395" spans="3:5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</row>
    <row r="396" spans="3:5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</row>
    <row r="397" spans="3:5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</row>
    <row r="398" spans="3:5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</row>
    <row r="399" spans="3:5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</row>
    <row r="400" spans="3:5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</row>
    <row r="401" spans="3:5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</row>
    <row r="402" spans="3:5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</row>
    <row r="403" spans="3:5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</row>
    <row r="404" spans="3:5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</row>
    <row r="405" spans="3:5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</row>
    <row r="406" spans="3:5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</row>
    <row r="407" spans="3:5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</row>
    <row r="408" spans="3:5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</row>
    <row r="409" spans="3:5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</row>
    <row r="410" spans="3:5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</row>
    <row r="411" spans="3:5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</row>
    <row r="412" spans="3:5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 spans="3:5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  <row r="414" spans="3:5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</row>
    <row r="415" spans="3:5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</row>
    <row r="416" spans="3:5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</row>
    <row r="417" spans="3:5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</row>
    <row r="418" spans="3:5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</row>
    <row r="419" spans="3:5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</row>
    <row r="420" spans="3:5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</row>
    <row r="421" spans="3:5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</row>
    <row r="422" spans="3:5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</row>
    <row r="423" spans="3:5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</row>
    <row r="424" spans="3:5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</row>
    <row r="425" spans="3:5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</row>
    <row r="426" spans="3:5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</row>
    <row r="427" spans="3:5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</row>
    <row r="428" spans="3:5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</row>
    <row r="429" spans="3:5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</row>
    <row r="430" spans="3:5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</row>
    <row r="431" spans="3:5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</row>
    <row r="432" spans="3:5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</row>
    <row r="433" spans="3:5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</row>
    <row r="434" spans="3:5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</row>
    <row r="435" spans="3:5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</row>
    <row r="436" spans="3:5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</row>
    <row r="437" spans="3:5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</row>
    <row r="438" spans="3:5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</row>
    <row r="439" spans="3:5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</row>
    <row r="440" spans="3:5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</row>
    <row r="441" spans="3:5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</row>
    <row r="442" spans="3:5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</row>
    <row r="443" spans="3:5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</row>
    <row r="444" spans="3:5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</row>
    <row r="445" spans="3:5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</row>
    <row r="446" spans="3:5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</row>
    <row r="447" spans="3:5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</row>
    <row r="448" spans="3:5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</row>
    <row r="449" spans="3:5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</row>
    <row r="450" spans="3:5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</row>
    <row r="451" spans="3:5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</row>
    <row r="452" spans="3:5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</row>
    <row r="453" spans="3:5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</row>
    <row r="454" spans="3:5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</row>
    <row r="455" spans="3:5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</row>
    <row r="456" spans="3:5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</row>
    <row r="457" spans="3:5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</row>
    <row r="458" spans="3:5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</row>
    <row r="459" spans="3:5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</row>
    <row r="460" spans="3:5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</row>
    <row r="461" spans="3:5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</row>
    <row r="462" spans="3:5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</row>
    <row r="463" spans="3:5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</row>
    <row r="464" spans="3:5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</row>
    <row r="465" spans="3:5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</row>
    <row r="466" spans="3:5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</row>
    <row r="467" spans="3:5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</row>
    <row r="468" spans="3:5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</row>
    <row r="469" spans="3:5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</row>
    <row r="470" spans="3:5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</row>
    <row r="471" spans="3:5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</row>
    <row r="472" spans="3:5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</row>
    <row r="473" spans="3:5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</row>
    <row r="474" spans="3:5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</row>
    <row r="475" spans="3:5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</row>
    <row r="476" spans="3:5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</row>
    <row r="477" spans="3:5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</row>
    <row r="478" spans="3:5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</row>
    <row r="479" spans="3:5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</row>
    <row r="480" spans="3:5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</row>
    <row r="481" spans="3:5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</row>
    <row r="482" spans="3:5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</row>
    <row r="483" spans="3:5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</row>
    <row r="484" spans="3:5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</row>
    <row r="485" spans="3:5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</row>
    <row r="486" spans="3:5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</row>
    <row r="487" spans="3:5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</row>
    <row r="488" spans="3:5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</row>
    <row r="489" spans="3:5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</row>
    <row r="490" spans="3:5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</row>
    <row r="491" spans="3:5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</row>
    <row r="492" spans="3:5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</row>
    <row r="493" spans="3:5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</row>
    <row r="494" spans="3:5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</row>
    <row r="495" spans="3:5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</row>
    <row r="496" spans="3:5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</row>
    <row r="497" spans="3:5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</row>
    <row r="498" spans="3:5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</row>
    <row r="499" spans="3:5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</row>
    <row r="500" spans="3:5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</row>
    <row r="501" spans="3:5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</row>
    <row r="502" spans="3:5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</row>
    <row r="503" spans="3:5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</row>
    <row r="504" spans="3:5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</row>
    <row r="505" spans="3:5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</row>
    <row r="506" spans="3:5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</row>
    <row r="507" spans="3:5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</row>
  </sheetData>
  <hyperlinks>
    <hyperlink ref="A1" location="Main!A1" display="Main" xr:uid="{64F87301-59A7-405B-BCC3-1163F752621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2024-10-18T09:42:32Z</dcterms:created>
  <dcterms:modified xsi:type="dcterms:W3CDTF">2025-09-28T14:32:16Z</dcterms:modified>
</cp:coreProperties>
</file>