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6611F90-C1BD-485C-BE73-2D7ECB23B813}" xr6:coauthVersionLast="47" xr6:coauthVersionMax="47" xr10:uidLastSave="{00000000-0000-0000-0000-000000000000}"/>
  <bookViews>
    <workbookView xWindow="19095" yWindow="0" windowWidth="19410" windowHeight="20925" xr2:uid="{DF056538-1695-47DF-BC32-BA7DD1F9A83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L24" i="2"/>
  <c r="I6" i="1"/>
  <c r="L30" i="2"/>
  <c r="L29" i="2"/>
  <c r="L28" i="2"/>
  <c r="L27" i="2"/>
  <c r="L22" i="2"/>
  <c r="L17" i="2"/>
  <c r="L20" i="2"/>
  <c r="L18" i="2"/>
  <c r="L16" i="2"/>
  <c r="L13" i="2"/>
  <c r="K30" i="2"/>
  <c r="K29" i="2"/>
  <c r="K28" i="2"/>
  <c r="K27" i="2"/>
  <c r="K15" i="2"/>
  <c r="J18" i="2"/>
  <c r="K13" i="2"/>
  <c r="T13" i="2"/>
  <c r="T16" i="2" s="1"/>
  <c r="T18" i="2" s="1"/>
  <c r="T20" i="2" s="1"/>
  <c r="T22" i="2" s="1"/>
  <c r="T24" i="2" s="1"/>
  <c r="S13" i="2"/>
  <c r="S16" i="2" s="1"/>
  <c r="S18" i="2" s="1"/>
  <c r="S20" i="2" s="1"/>
  <c r="S22" i="2" s="1"/>
  <c r="S24" i="2" s="1"/>
  <c r="R13" i="2"/>
  <c r="R16" i="2" s="1"/>
  <c r="R18" i="2" s="1"/>
  <c r="R20" i="2" s="1"/>
  <c r="R22" i="2" s="1"/>
  <c r="R24" i="2" s="1"/>
  <c r="Q13" i="2"/>
  <c r="Q16" i="2" s="1"/>
  <c r="Q18" i="2" s="1"/>
  <c r="Q20" i="2" s="1"/>
  <c r="Q22" i="2" s="1"/>
  <c r="Q24" i="2" s="1"/>
  <c r="P13" i="2"/>
  <c r="P16" i="2" s="1"/>
  <c r="P18" i="2" s="1"/>
  <c r="P20" i="2" s="1"/>
  <c r="P22" i="2" s="1"/>
  <c r="P24" i="2" s="1"/>
  <c r="U13" i="2"/>
  <c r="U16" i="2" s="1"/>
  <c r="U18" i="2" s="1"/>
  <c r="U20" i="2" s="1"/>
  <c r="U22" i="2" s="1"/>
  <c r="U24" i="2" s="1"/>
  <c r="J27" i="2"/>
  <c r="I27" i="2"/>
  <c r="J13" i="2"/>
  <c r="J28" i="2" s="1"/>
  <c r="H13" i="2"/>
  <c r="H16" i="2" s="1"/>
  <c r="G13" i="2"/>
  <c r="G28" i="2" s="1"/>
  <c r="F13" i="2"/>
  <c r="F28" i="2" s="1"/>
  <c r="E13" i="2"/>
  <c r="E28" i="2" s="1"/>
  <c r="D13" i="2"/>
  <c r="D28" i="2" s="1"/>
  <c r="C13" i="2"/>
  <c r="C28" i="2" s="1"/>
  <c r="I13" i="2"/>
  <c r="I16" i="2" s="1"/>
  <c r="I29" i="2" s="1"/>
  <c r="K16" i="2" l="1"/>
  <c r="K18" i="2" s="1"/>
  <c r="K20" i="2" s="1"/>
  <c r="K22" i="2" s="1"/>
  <c r="K24" i="2" s="1"/>
  <c r="G16" i="2"/>
  <c r="G18" i="2" s="1"/>
  <c r="G20" i="2" s="1"/>
  <c r="G22" i="2" s="1"/>
  <c r="G24" i="2" s="1"/>
  <c r="C16" i="2"/>
  <c r="C29" i="2" s="1"/>
  <c r="D16" i="2"/>
  <c r="D29" i="2" s="1"/>
  <c r="E16" i="2"/>
  <c r="E29" i="2" s="1"/>
  <c r="I7" i="1"/>
  <c r="I18" i="2"/>
  <c r="I28" i="2"/>
  <c r="E18" i="2"/>
  <c r="C18" i="2"/>
  <c r="D18" i="2"/>
  <c r="F16" i="2"/>
  <c r="H18" i="2"/>
  <c r="H29" i="2"/>
  <c r="H28" i="2"/>
  <c r="J16" i="2"/>
  <c r="G30" i="2" l="1"/>
  <c r="G29" i="2"/>
  <c r="I20" i="2"/>
  <c r="I22" i="2" s="1"/>
  <c r="I24" i="2" s="1"/>
  <c r="I30" i="2"/>
  <c r="C20" i="2"/>
  <c r="C22" i="2" s="1"/>
  <c r="C24" i="2" s="1"/>
  <c r="C30" i="2"/>
  <c r="D30" i="2"/>
  <c r="D20" i="2"/>
  <c r="D22" i="2" s="1"/>
  <c r="D24" i="2" s="1"/>
  <c r="E30" i="2"/>
  <c r="E20" i="2"/>
  <c r="E22" i="2" s="1"/>
  <c r="E24" i="2" s="1"/>
  <c r="F18" i="2"/>
  <c r="F29" i="2"/>
  <c r="H30" i="2"/>
  <c r="H20" i="2"/>
  <c r="H22" i="2" s="1"/>
  <c r="H24" i="2" s="1"/>
  <c r="J29" i="2"/>
  <c r="F20" i="2" l="1"/>
  <c r="F22" i="2" s="1"/>
  <c r="F24" i="2" s="1"/>
  <c r="F30" i="2"/>
  <c r="J30" i="2"/>
  <c r="J20" i="2"/>
  <c r="J22" i="2" s="1"/>
  <c r="J24" i="2" s="1"/>
</calcChain>
</file>

<file path=xl/sharedStrings.xml><?xml version="1.0" encoding="utf-8"?>
<sst xmlns="http://schemas.openxmlformats.org/spreadsheetml/2006/main" count="58" uniqueCount="54">
  <si>
    <t xml:space="preserve">Puma </t>
  </si>
  <si>
    <t>numbers in mio EUR</t>
  </si>
  <si>
    <t>Price</t>
  </si>
  <si>
    <t>Shares</t>
  </si>
  <si>
    <t>MC</t>
  </si>
  <si>
    <t>Cash</t>
  </si>
  <si>
    <t>Debt</t>
  </si>
  <si>
    <t>EV</t>
  </si>
  <si>
    <t>IR</t>
  </si>
  <si>
    <t>PUM.DE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</si>
  <si>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</si>
  <si>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</si>
  <si>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</si>
  <si>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</si>
  <si>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</si>
  <si>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</si>
  <si>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</si>
  <si>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</si>
  <si>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</si>
  <si>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</si>
  <si>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</si>
  <si>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</si>
  <si>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SGA</t>
  </si>
  <si>
    <t>Operating Income</t>
  </si>
  <si>
    <t>Interest Expense</t>
  </si>
  <si>
    <t>Pretax Income</t>
  </si>
  <si>
    <t>Tax Expense</t>
  </si>
  <si>
    <t>Net Income</t>
  </si>
  <si>
    <t>Net Income to Company</t>
  </si>
  <si>
    <t>Minority Interet Share</t>
  </si>
  <si>
    <t>EPS</t>
  </si>
  <si>
    <t>Revenue Growth</t>
  </si>
  <si>
    <t>Gross Margin</t>
  </si>
  <si>
    <t>Operating Margin</t>
  </si>
  <si>
    <t>Tax Rate</t>
  </si>
  <si>
    <t>EMEA Revenue</t>
  </si>
  <si>
    <t>Americas Revenue</t>
  </si>
  <si>
    <t>Asia Pacific Revenue</t>
  </si>
  <si>
    <t>Shoe Revenue</t>
  </si>
  <si>
    <t>Textile Revenue</t>
  </si>
  <si>
    <t>Accessoires Revenue</t>
  </si>
  <si>
    <t>Wholesale Revenue</t>
  </si>
  <si>
    <t>DTC Revenue</t>
  </si>
  <si>
    <t>FY19</t>
  </si>
  <si>
    <t>FY20</t>
  </si>
  <si>
    <t>FY21</t>
  </si>
  <si>
    <t>FY22</t>
  </si>
  <si>
    <t>FY23</t>
  </si>
  <si>
    <t>FY24</t>
  </si>
  <si>
    <t>Q125</t>
  </si>
  <si>
    <t>Q225</t>
  </si>
  <si>
    <t>Q325</t>
  </si>
  <si>
    <t>Q425</t>
  </si>
  <si>
    <t>Royalties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</si>
</sst>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5" fillId="0" borderId="0" xfId="2" applyFon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4" fontId="1" fillId="0" borderId="0" xfId="0" applyNumberFormat="1" applyFont="1"/>
    <xf numFmtId="9" fontId="4" fillId="0" borderId="0" xfId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bout.puma.com/de/investor-rel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6356-DDAA-46AE-8571-B699D0C98654}">
  <dimension ref="A1:J8"/>
  <sheetViews>
    <sheetView tabSelected="1" zoomScale="200" zoomScaleNormal="200" workbookViewId="0">
      <selection activeCell="I4" sqref="I4"/>
    </sheetView>
  </sheetViews>
  <sheetFormatPr defaultRowHeight="12.75" x14ac:dyDescent="0.2"/>
  <cols>
    <col min="1" max="1" width="4.5703125" style="2" customWidth="1"/>
    <col min="2" max="16384" width="9.140625" style="2"/>
  </cols>
  <sheetData>
    <row r="1" spans="1:10" x14ac:dyDescent="0.2">
      <c r="A1" s="5" t="s">
        <v>0</v>
      </c>
    </row>
    <row r="2" spans="1:10" x14ac:dyDescent="0.2">
      <c r="A2" s="2" t="s">
        <v>1</v>
      </c>
      <c r="H2" s="2" t="s">
        <v>2</v>
      </c>
      <c r="I2" s="2">
        <v>20.399999999999999</v>
      </c>
    </row>
    <row r="3" spans="1:10" x14ac:dyDescent="0.2">
      <c r="H3" s="2" t="s">
        <v>3</v>
      </c>
      <c r="I3" s="4">
        <v>147.13666000000001</v>
      </c>
      <c r="J3" s="3" t="s">
        <v>50</v>
      </c>
    </row>
    <row r="4" spans="1:10" x14ac:dyDescent="0.2">
      <c r="B4" s="1" t="s">
        <v>8</v>
      </c>
      <c r="H4" s="2" t="s">
        <v>4</v>
      </c>
      <c r="I4" s="4">
        <f>+I2*I3</f>
        <v>3001.5878640000001</v>
      </c>
    </row>
    <row r="5" spans="1:10" x14ac:dyDescent="0.2">
      <c r="B5" s="2" t="s">
        <v>9</v>
      </c>
      <c r="H5" s="2" t="s">
        <v>5</v>
      </c>
      <c r="I5" s="4">
        <v>292.60000000000002</v>
      </c>
      <c r="J5" s="3" t="s">
        <v>50</v>
      </c>
    </row>
    <row r="6" spans="1:10" x14ac:dyDescent="0.2">
      <c r="H6" s="2" t="s">
        <v>6</v>
      </c>
      <c r="I6" s="4">
        <f>984.1+359.8</f>
        <v>1343.9</v>
      </c>
      <c r="J6" s="3" t="s">
        <v>50</v>
      </c>
    </row>
    <row r="7" spans="1:10" x14ac:dyDescent="0.2">
      <c r="H7" s="2" t="s">
        <v>7</v>
      </c>
      <c r="I7" s="4">
        <f>+I4-I5+I6</f>
        <v>4052.8878640000003</v>
      </c>
    </row>
    <row r="8" spans="1:10" x14ac:dyDescent="0.2">
      <c r="I8" s="4"/>
    </row>
  </sheetData>
  <hyperlinks>
    <hyperlink ref="B4" r:id="rId1" xr:uid="{4C14D8CD-2127-46C6-8211-E47AE6320B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BAD2-1CB2-460A-BF2B-D7C2BA58E00E}">
  <dimension ref="A1:BH264"/>
  <sheetViews>
    <sheetView zoomScale="200" zoomScaleNormal="2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H26" sqref="H26"/>
    </sheetView>
  </sheetViews>
  <sheetFormatPr defaultRowHeight="12.75" x14ac:dyDescent="0.2"/>
  <cols>
    <col min="1" max="1" width="5.42578125" style="2" bestFit="1" customWidth="1"/>
    <col min="2" max="2" width="26.5703125" style="2" customWidth="1"/>
    <col min="3" max="16384" width="9.140625" style="2"/>
  </cols>
  <sheetData>
    <row r="1" spans="1:60" x14ac:dyDescent="0.2">
      <c r="A1" s="1" t="s">
        <v>11</v>
      </c>
    </row>
    <row r="2" spans="1:60" x14ac:dyDescent="0.2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10</v>
      </c>
      <c r="J2" s="3" t="s">
        <v>18</v>
      </c>
      <c r="K2" s="3" t="s">
        <v>49</v>
      </c>
      <c r="L2" s="3" t="s">
        <v>50</v>
      </c>
      <c r="M2" s="3" t="s">
        <v>51</v>
      </c>
      <c r="N2" s="3" t="s">
        <v>52</v>
      </c>
      <c r="P2" s="3" t="s">
        <v>43</v>
      </c>
      <c r="Q2" s="3" t="s">
        <v>44</v>
      </c>
      <c r="R2" s="3" t="s">
        <v>45</v>
      </c>
      <c r="S2" s="3" t="s">
        <v>46</v>
      </c>
      <c r="T2" s="3" t="s">
        <v>47</v>
      </c>
      <c r="U2" s="3" t="s">
        <v>48</v>
      </c>
    </row>
    <row r="3" spans="1:60" x14ac:dyDescent="0.2">
      <c r="B3" s="2" t="s">
        <v>35</v>
      </c>
      <c r="C3" s="4"/>
      <c r="D3" s="4"/>
      <c r="E3" s="4"/>
      <c r="F3" s="4">
        <v>667.9</v>
      </c>
      <c r="G3" s="4">
        <v>855.7</v>
      </c>
      <c r="H3" s="4">
        <v>817.9</v>
      </c>
      <c r="I3" s="4"/>
      <c r="J3" s="4">
        <v>796.5</v>
      </c>
      <c r="K3" s="4">
        <v>891.7</v>
      </c>
      <c r="L3" s="4">
        <v>771.7</v>
      </c>
      <c r="M3" s="4"/>
      <c r="N3" s="4"/>
      <c r="O3" s="4"/>
      <c r="P3" s="4"/>
      <c r="Q3" s="4"/>
      <c r="R3" s="4"/>
      <c r="S3" s="4"/>
      <c r="T3" s="4">
        <v>3418.4</v>
      </c>
      <c r="U3" s="4">
        <v>3475.7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 x14ac:dyDescent="0.2">
      <c r="B4" s="2" t="s">
        <v>36</v>
      </c>
      <c r="C4" s="4"/>
      <c r="D4" s="4"/>
      <c r="E4" s="4"/>
      <c r="F4" s="4">
        <v>846</v>
      </c>
      <c r="G4" s="4">
        <v>790</v>
      </c>
      <c r="H4" s="4">
        <v>887.5</v>
      </c>
      <c r="I4" s="4"/>
      <c r="J4" s="4">
        <v>986.3</v>
      </c>
      <c r="K4" s="4">
        <v>753.7</v>
      </c>
      <c r="L4" s="4">
        <v>779.9</v>
      </c>
      <c r="M4" s="4"/>
      <c r="N4" s="4"/>
      <c r="O4" s="4"/>
      <c r="P4" s="4"/>
      <c r="Q4" s="4"/>
      <c r="R4" s="4"/>
      <c r="S4" s="4"/>
      <c r="T4" s="4">
        <v>3389.9</v>
      </c>
      <c r="U4" s="4">
        <v>3536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x14ac:dyDescent="0.2">
      <c r="B5" s="2" t="s">
        <v>37</v>
      </c>
      <c r="C5" s="4"/>
      <c r="D5" s="4"/>
      <c r="E5" s="4"/>
      <c r="F5" s="4">
        <v>468.3</v>
      </c>
      <c r="G5" s="4">
        <v>456.6</v>
      </c>
      <c r="H5" s="4">
        <v>411.9</v>
      </c>
      <c r="I5" s="4"/>
      <c r="J5" s="4">
        <v>506.6</v>
      </c>
      <c r="K5" s="4">
        <v>430.5</v>
      </c>
      <c r="L5" s="4">
        <v>390.5</v>
      </c>
      <c r="M5" s="4"/>
      <c r="N5" s="4"/>
      <c r="O5" s="4"/>
      <c r="P5" s="4"/>
      <c r="Q5" s="4"/>
      <c r="R5" s="4"/>
      <c r="S5" s="4"/>
      <c r="T5" s="4">
        <v>1793.4</v>
      </c>
      <c r="U5" s="4">
        <v>1805.5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x14ac:dyDescent="0.2">
      <c r="B6" s="2" t="s">
        <v>38</v>
      </c>
      <c r="C6" s="4"/>
      <c r="D6" s="4"/>
      <c r="E6" s="4"/>
      <c r="F6" s="4">
        <v>1031.9000000000001</v>
      </c>
      <c r="G6" s="4">
        <v>1181.5</v>
      </c>
      <c r="H6" s="4">
        <v>1097</v>
      </c>
      <c r="I6" s="4"/>
      <c r="J6" s="4">
        <v>1214.8</v>
      </c>
      <c r="K6" s="4">
        <v>1186</v>
      </c>
      <c r="L6" s="4">
        <v>1061.0999999999999</v>
      </c>
      <c r="M6" s="4"/>
      <c r="N6" s="4"/>
      <c r="O6" s="4"/>
      <c r="P6" s="4"/>
      <c r="Q6" s="4"/>
      <c r="R6" s="4"/>
      <c r="S6" s="4"/>
      <c r="T6" s="4">
        <v>4583.3999999999996</v>
      </c>
      <c r="U6" s="4">
        <v>4733.6000000000004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">
      <c r="B7" s="2" t="s">
        <v>39</v>
      </c>
      <c r="C7" s="4"/>
      <c r="D7" s="4"/>
      <c r="E7" s="4"/>
      <c r="F7" s="4">
        <v>657.4</v>
      </c>
      <c r="G7" s="4">
        <v>608.1</v>
      </c>
      <c r="H7" s="4">
        <v>705.6</v>
      </c>
      <c r="I7" s="4"/>
      <c r="J7" s="4">
        <v>736.5</v>
      </c>
      <c r="K7" s="4">
        <v>594.29999999999995</v>
      </c>
      <c r="L7" s="4">
        <v>597.79999999999995</v>
      </c>
      <c r="M7" s="4"/>
      <c r="N7" s="4"/>
      <c r="O7" s="4"/>
      <c r="P7" s="4"/>
      <c r="Q7" s="4"/>
      <c r="R7" s="4"/>
      <c r="S7" s="4"/>
      <c r="T7" s="4">
        <v>2763</v>
      </c>
      <c r="U7" s="4">
        <v>2813.9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x14ac:dyDescent="0.2">
      <c r="B8" s="2" t="s">
        <v>40</v>
      </c>
      <c r="C8" s="4"/>
      <c r="D8" s="4"/>
      <c r="E8" s="4"/>
      <c r="F8" s="4">
        <v>292.89999999999998</v>
      </c>
      <c r="G8" s="4">
        <v>312.7</v>
      </c>
      <c r="H8" s="4">
        <v>314.8</v>
      </c>
      <c r="I8" s="4"/>
      <c r="J8" s="4">
        <v>338</v>
      </c>
      <c r="K8" s="4">
        <v>295.7</v>
      </c>
      <c r="L8" s="4">
        <v>283.39999999999998</v>
      </c>
      <c r="M8" s="4"/>
      <c r="N8" s="4"/>
      <c r="O8" s="4"/>
      <c r="P8" s="4"/>
      <c r="Q8" s="4"/>
      <c r="R8" s="4"/>
      <c r="S8" s="4"/>
      <c r="T8" s="4">
        <v>1255.3</v>
      </c>
      <c r="U8" s="4">
        <v>1269.7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60" x14ac:dyDescent="0.2">
      <c r="B9" s="2" t="s">
        <v>41</v>
      </c>
      <c r="C9" s="4"/>
      <c r="D9" s="4"/>
      <c r="E9" s="4"/>
      <c r="F9" s="4">
        <v>1355</v>
      </c>
      <c r="G9" s="4">
        <v>1608.1</v>
      </c>
      <c r="H9" s="4">
        <v>1529.6</v>
      </c>
      <c r="I9" s="4"/>
      <c r="J9" s="4">
        <v>1525.8</v>
      </c>
      <c r="K9" s="4">
        <v>1529.5</v>
      </c>
      <c r="L9" s="4">
        <v>1341.2</v>
      </c>
      <c r="M9" s="4"/>
      <c r="N9" s="4"/>
      <c r="O9" s="4"/>
      <c r="P9" s="4"/>
      <c r="Q9" s="4"/>
      <c r="R9" s="4"/>
      <c r="S9" s="4"/>
      <c r="T9" s="4">
        <v>6468.7</v>
      </c>
      <c r="U9" s="4">
        <v>6391.8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 x14ac:dyDescent="0.2">
      <c r="B10" s="2" t="s">
        <v>42</v>
      </c>
      <c r="C10" s="4"/>
      <c r="D10" s="4"/>
      <c r="E10" s="4"/>
      <c r="F10" s="4">
        <v>627.20000000000005</v>
      </c>
      <c r="G10" s="4">
        <v>494.2</v>
      </c>
      <c r="H10" s="4">
        <v>587.70000000000005</v>
      </c>
      <c r="I10" s="4"/>
      <c r="J10" s="4">
        <v>763.5</v>
      </c>
      <c r="K10" s="4">
        <v>546.5</v>
      </c>
      <c r="L10" s="4">
        <v>601.1</v>
      </c>
      <c r="M10" s="4"/>
      <c r="N10" s="4"/>
      <c r="O10" s="4"/>
      <c r="P10" s="4"/>
      <c r="Q10" s="4"/>
      <c r="R10" s="4"/>
      <c r="S10" s="4"/>
      <c r="T10" s="4">
        <v>2133</v>
      </c>
      <c r="U10" s="4">
        <v>2425.4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x14ac:dyDescent="0.2">
      <c r="B11" s="5" t="s">
        <v>19</v>
      </c>
      <c r="C11" s="6"/>
      <c r="D11" s="6"/>
      <c r="E11" s="6">
        <v>2311.1</v>
      </c>
      <c r="F11" s="6">
        <v>1982.2</v>
      </c>
      <c r="G11" s="6">
        <v>2102.3000000000002</v>
      </c>
      <c r="H11" s="6">
        <v>2117.3000000000002</v>
      </c>
      <c r="I11" s="6">
        <v>2308.1999999999998</v>
      </c>
      <c r="J11" s="6">
        <v>2289.4</v>
      </c>
      <c r="K11" s="6">
        <v>2076</v>
      </c>
      <c r="L11" s="6">
        <v>1942.2</v>
      </c>
      <c r="M11" s="6"/>
      <c r="N11" s="6"/>
      <c r="O11" s="4"/>
      <c r="P11" s="4"/>
      <c r="Q11" s="4"/>
      <c r="R11" s="4"/>
      <c r="S11" s="4"/>
      <c r="T11" s="6">
        <v>8601.7000000000007</v>
      </c>
      <c r="U11" s="6">
        <v>8817.2000000000007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x14ac:dyDescent="0.2">
      <c r="B12" s="2" t="s">
        <v>20</v>
      </c>
      <c r="C12" s="4"/>
      <c r="D12" s="4"/>
      <c r="E12" s="4">
        <v>1222.4000000000001</v>
      </c>
      <c r="F12" s="4">
        <v>1051.0999999999999</v>
      </c>
      <c r="G12" s="4">
        <v>1103.3</v>
      </c>
      <c r="H12" s="4">
        <v>1126.7</v>
      </c>
      <c r="I12" s="4">
        <v>1202.7</v>
      </c>
      <c r="J12" s="4">
        <v>1206.5</v>
      </c>
      <c r="K12" s="4">
        <v>1100.9000000000001</v>
      </c>
      <c r="L12" s="4">
        <v>1047.5999999999999</v>
      </c>
      <c r="M12" s="4"/>
      <c r="N12" s="4"/>
      <c r="O12" s="4"/>
      <c r="P12" s="4"/>
      <c r="Q12" s="4"/>
      <c r="R12" s="4"/>
      <c r="S12" s="4"/>
      <c r="T12" s="4">
        <v>4615.1000000000004</v>
      </c>
      <c r="U12" s="4">
        <v>4639.2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">
      <c r="B13" s="2" t="s">
        <v>21</v>
      </c>
      <c r="C13" s="4">
        <f t="shared" ref="C13:H13" si="0">+C11-C12</f>
        <v>0</v>
      </c>
      <c r="D13" s="4">
        <f t="shared" si="0"/>
        <v>0</v>
      </c>
      <c r="E13" s="4">
        <f t="shared" si="0"/>
        <v>1088.6999999999998</v>
      </c>
      <c r="F13" s="4">
        <f t="shared" si="0"/>
        <v>931.10000000000014</v>
      </c>
      <c r="G13" s="4">
        <f t="shared" si="0"/>
        <v>999.00000000000023</v>
      </c>
      <c r="H13" s="4">
        <f t="shared" si="0"/>
        <v>990.60000000000014</v>
      </c>
      <c r="I13" s="4">
        <f>+I11-I12</f>
        <v>1105.4999999999998</v>
      </c>
      <c r="J13" s="4">
        <f t="shared" ref="J13:L13" si="1">+J11-J12</f>
        <v>1082.9000000000001</v>
      </c>
      <c r="K13" s="4">
        <f t="shared" si="1"/>
        <v>975.09999999999991</v>
      </c>
      <c r="L13" s="4">
        <f t="shared" si="1"/>
        <v>894.60000000000014</v>
      </c>
      <c r="M13" s="4"/>
      <c r="N13" s="4"/>
      <c r="O13" s="4"/>
      <c r="P13" s="4">
        <f t="shared" ref="P13:T13" si="2">+P11-P12</f>
        <v>0</v>
      </c>
      <c r="Q13" s="4">
        <f t="shared" si="2"/>
        <v>0</v>
      </c>
      <c r="R13" s="4">
        <f t="shared" si="2"/>
        <v>0</v>
      </c>
      <c r="S13" s="4">
        <f t="shared" si="2"/>
        <v>0</v>
      </c>
      <c r="T13" s="4">
        <f t="shared" si="2"/>
        <v>3986.6000000000004</v>
      </c>
      <c r="U13" s="4">
        <f>+U11-U12</f>
        <v>4178.0000000000009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">
      <c r="B14" s="2" t="s">
        <v>53</v>
      </c>
      <c r="C14" s="4"/>
      <c r="D14" s="4"/>
      <c r="E14" s="4">
        <v>11.3</v>
      </c>
      <c r="F14" s="4">
        <v>11.3</v>
      </c>
      <c r="G14" s="4">
        <v>5.2</v>
      </c>
      <c r="H14" s="4">
        <v>5.9</v>
      </c>
      <c r="I14" s="4">
        <v>4.9000000000000004</v>
      </c>
      <c r="J14" s="4">
        <v>8.1999999999999993</v>
      </c>
      <c r="K14" s="4">
        <v>5.5</v>
      </c>
      <c r="L14" s="4">
        <v>6.9</v>
      </c>
      <c r="M14" s="4"/>
      <c r="N14" s="4"/>
      <c r="O14" s="4"/>
      <c r="P14" s="4"/>
      <c r="Q14" s="4"/>
      <c r="R14" s="4"/>
      <c r="S14" s="4"/>
      <c r="T14" s="4">
        <v>38.5</v>
      </c>
      <c r="U14" s="4">
        <v>24.3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x14ac:dyDescent="0.2">
      <c r="B15" s="2" t="s">
        <v>22</v>
      </c>
      <c r="C15" s="4"/>
      <c r="D15" s="4"/>
      <c r="E15" s="4">
        <v>863.7</v>
      </c>
      <c r="F15" s="4">
        <v>848</v>
      </c>
      <c r="G15" s="4">
        <v>845.3</v>
      </c>
      <c r="H15" s="4">
        <v>879.3</v>
      </c>
      <c r="I15" s="4">
        <v>873.4</v>
      </c>
      <c r="J15" s="4">
        <v>982.2</v>
      </c>
      <c r="K15" s="4">
        <f>904.9+18</f>
        <v>922.9</v>
      </c>
      <c r="L15" s="4">
        <v>914.7</v>
      </c>
      <c r="M15" s="4"/>
      <c r="N15" s="4"/>
      <c r="O15" s="4"/>
      <c r="P15" s="4"/>
      <c r="Q15" s="4"/>
      <c r="R15" s="4"/>
      <c r="S15" s="4"/>
      <c r="T15" s="4">
        <v>3403.5</v>
      </c>
      <c r="U15" s="4">
        <v>3580.2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2">
      <c r="B16" s="2" t="s">
        <v>23</v>
      </c>
      <c r="C16" s="4">
        <f t="shared" ref="C16:H16" si="3">+C13+C14-C15</f>
        <v>0</v>
      </c>
      <c r="D16" s="4">
        <f t="shared" si="3"/>
        <v>0</v>
      </c>
      <c r="E16" s="4">
        <f t="shared" si="3"/>
        <v>236.29999999999973</v>
      </c>
      <c r="F16" s="4">
        <f t="shared" si="3"/>
        <v>94.400000000000091</v>
      </c>
      <c r="G16" s="4">
        <f t="shared" si="3"/>
        <v>158.90000000000032</v>
      </c>
      <c r="H16" s="4">
        <f t="shared" si="3"/>
        <v>117.20000000000016</v>
      </c>
      <c r="I16" s="4">
        <f>+I13+I14-I15</f>
        <v>236.99999999999989</v>
      </c>
      <c r="J16" s="4">
        <f t="shared" ref="J16:L16" si="4">+J13+J14-J15</f>
        <v>108.90000000000009</v>
      </c>
      <c r="K16" s="4">
        <f t="shared" si="4"/>
        <v>57.699999999999932</v>
      </c>
      <c r="L16" s="4">
        <f t="shared" si="4"/>
        <v>-13.199999999999932</v>
      </c>
      <c r="M16" s="4"/>
      <c r="N16" s="4"/>
      <c r="O16" s="4"/>
      <c r="P16" s="4">
        <f t="shared" ref="P16:T16" si="5">+P13+P14-P15</f>
        <v>0</v>
      </c>
      <c r="Q16" s="4">
        <f t="shared" si="5"/>
        <v>0</v>
      </c>
      <c r="R16" s="4">
        <f t="shared" si="5"/>
        <v>0</v>
      </c>
      <c r="S16" s="4">
        <f t="shared" si="5"/>
        <v>0</v>
      </c>
      <c r="T16" s="4">
        <f t="shared" si="5"/>
        <v>621.60000000000036</v>
      </c>
      <c r="U16" s="4">
        <f>+U13+U14-U15</f>
        <v>622.10000000000127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spans="2:60" x14ac:dyDescent="0.2">
      <c r="B17" s="2" t="s">
        <v>24</v>
      </c>
      <c r="C17" s="4"/>
      <c r="D17" s="4"/>
      <c r="E17" s="4">
        <v>45.5</v>
      </c>
      <c r="F17" s="4">
        <v>67.099999999999994</v>
      </c>
      <c r="G17" s="4">
        <v>26.8</v>
      </c>
      <c r="H17" s="4">
        <v>42.6</v>
      </c>
      <c r="I17" s="4">
        <v>46.7</v>
      </c>
      <c r="J17" s="4">
        <v>43.5</v>
      </c>
      <c r="K17" s="4">
        <v>42</v>
      </c>
      <c r="L17" s="4">
        <f>84.6+46.6</f>
        <v>131.19999999999999</v>
      </c>
      <c r="M17" s="4"/>
      <c r="N17" s="4"/>
      <c r="O17" s="4"/>
      <c r="P17" s="4"/>
      <c r="Q17" s="4"/>
      <c r="R17" s="4"/>
      <c r="S17" s="4"/>
      <c r="T17" s="4">
        <v>143.30000000000001</v>
      </c>
      <c r="U17" s="4">
        <v>159.69999999999999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2:60" x14ac:dyDescent="0.2">
      <c r="B18" s="2" t="s">
        <v>25</v>
      </c>
      <c r="C18" s="4">
        <f t="shared" ref="C18:D18" si="6">+C16-C17</f>
        <v>0</v>
      </c>
      <c r="D18" s="4">
        <f t="shared" si="6"/>
        <v>0</v>
      </c>
      <c r="E18" s="4">
        <f>+E16-E17</f>
        <v>190.79999999999973</v>
      </c>
      <c r="F18" s="4">
        <f t="shared" ref="F18:L18" si="7">+F16-F17</f>
        <v>27.300000000000097</v>
      </c>
      <c r="G18" s="4">
        <f t="shared" si="7"/>
        <v>132.10000000000031</v>
      </c>
      <c r="H18" s="4">
        <f t="shared" si="7"/>
        <v>74.600000000000165</v>
      </c>
      <c r="I18" s="4">
        <f t="shared" si="7"/>
        <v>190.2999999999999</v>
      </c>
      <c r="J18" s="4">
        <f t="shared" si="7"/>
        <v>65.400000000000091</v>
      </c>
      <c r="K18" s="4">
        <f t="shared" si="7"/>
        <v>15.699999999999932</v>
      </c>
      <c r="L18" s="4">
        <f t="shared" si="7"/>
        <v>-144.39999999999992</v>
      </c>
      <c r="M18" s="4"/>
      <c r="N18" s="4"/>
      <c r="O18" s="4"/>
      <c r="P18" s="4">
        <f t="shared" ref="P18:T18" si="8">+P16-P17</f>
        <v>0</v>
      </c>
      <c r="Q18" s="4">
        <f t="shared" si="8"/>
        <v>0</v>
      </c>
      <c r="R18" s="4">
        <f t="shared" si="8"/>
        <v>0</v>
      </c>
      <c r="S18" s="4">
        <f t="shared" si="8"/>
        <v>0</v>
      </c>
      <c r="T18" s="4">
        <f t="shared" si="8"/>
        <v>478.30000000000035</v>
      </c>
      <c r="U18" s="4">
        <f>+U16-U17</f>
        <v>462.40000000000128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2:60" x14ac:dyDescent="0.2">
      <c r="B19" s="2" t="s">
        <v>26</v>
      </c>
      <c r="C19" s="4"/>
      <c r="D19" s="4"/>
      <c r="E19" s="4">
        <v>47.9</v>
      </c>
      <c r="F19" s="4">
        <v>4.9000000000000004</v>
      </c>
      <c r="G19" s="4">
        <v>33</v>
      </c>
      <c r="H19" s="4">
        <v>18.399999999999999</v>
      </c>
      <c r="I19" s="4">
        <v>47.8</v>
      </c>
      <c r="J19" s="4">
        <v>20.7</v>
      </c>
      <c r="K19" s="4">
        <v>4.2</v>
      </c>
      <c r="L19" s="4">
        <v>94.7</v>
      </c>
      <c r="M19" s="4"/>
      <c r="N19" s="4"/>
      <c r="O19" s="4"/>
      <c r="P19" s="4"/>
      <c r="Q19" s="4"/>
      <c r="R19" s="4"/>
      <c r="S19" s="4"/>
      <c r="T19" s="4">
        <v>117.8</v>
      </c>
      <c r="U19" s="4">
        <v>120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2:60" x14ac:dyDescent="0.2">
      <c r="B20" s="2" t="s">
        <v>27</v>
      </c>
      <c r="C20" s="4">
        <f t="shared" ref="C20:D20" si="9">+C18-C19</f>
        <v>0</v>
      </c>
      <c r="D20" s="4">
        <f t="shared" si="9"/>
        <v>0</v>
      </c>
      <c r="E20" s="4">
        <f>+E18-E19</f>
        <v>142.89999999999972</v>
      </c>
      <c r="F20" s="4">
        <f t="shared" ref="F20:L20" si="10">+F18-F19</f>
        <v>22.400000000000098</v>
      </c>
      <c r="G20" s="4">
        <f t="shared" si="10"/>
        <v>99.100000000000307</v>
      </c>
      <c r="H20" s="4">
        <f t="shared" si="10"/>
        <v>56.200000000000166</v>
      </c>
      <c r="I20" s="4">
        <f t="shared" si="10"/>
        <v>142.49999999999989</v>
      </c>
      <c r="J20" s="4">
        <f t="shared" si="10"/>
        <v>44.700000000000088</v>
      </c>
      <c r="K20" s="4">
        <f t="shared" si="10"/>
        <v>11.499999999999932</v>
      </c>
      <c r="L20" s="4">
        <f t="shared" si="10"/>
        <v>-239.09999999999991</v>
      </c>
      <c r="M20" s="4"/>
      <c r="N20" s="4"/>
      <c r="O20" s="4"/>
      <c r="P20" s="4">
        <f t="shared" ref="P20:T20" si="11">+P18-P19</f>
        <v>0</v>
      </c>
      <c r="Q20" s="4">
        <f t="shared" si="11"/>
        <v>0</v>
      </c>
      <c r="R20" s="4">
        <f t="shared" si="11"/>
        <v>0</v>
      </c>
      <c r="S20" s="4">
        <f t="shared" si="11"/>
        <v>0</v>
      </c>
      <c r="T20" s="4">
        <f t="shared" si="11"/>
        <v>360.50000000000034</v>
      </c>
      <c r="U20" s="4">
        <f>+U18-U19</f>
        <v>342.40000000000128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2:60" x14ac:dyDescent="0.2">
      <c r="B21" s="2" t="s">
        <v>29</v>
      </c>
      <c r="C21" s="4"/>
      <c r="D21" s="4"/>
      <c r="E21" s="4">
        <v>11.3</v>
      </c>
      <c r="F21" s="4">
        <v>21.6</v>
      </c>
      <c r="G21" s="4">
        <v>11.8</v>
      </c>
      <c r="H21" s="4">
        <v>14.3</v>
      </c>
      <c r="I21" s="4">
        <v>14.6</v>
      </c>
      <c r="J21" s="4">
        <v>20.100000000000001</v>
      </c>
      <c r="K21" s="4">
        <v>11.1</v>
      </c>
      <c r="L21" s="4">
        <v>7.9</v>
      </c>
      <c r="M21" s="4"/>
      <c r="N21" s="4"/>
      <c r="O21" s="4"/>
      <c r="P21" s="4"/>
      <c r="Q21" s="4"/>
      <c r="R21" s="4"/>
      <c r="S21" s="4"/>
      <c r="T21" s="4">
        <v>55.7</v>
      </c>
      <c r="U21" s="4">
        <v>60.7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2:60" x14ac:dyDescent="0.2">
      <c r="B22" s="2" t="s">
        <v>28</v>
      </c>
      <c r="C22" s="4">
        <f t="shared" ref="C22:D22" si="12">+C20-C21</f>
        <v>0</v>
      </c>
      <c r="D22" s="4">
        <f t="shared" si="12"/>
        <v>0</v>
      </c>
      <c r="E22" s="4">
        <f>+E20-E21</f>
        <v>131.59999999999971</v>
      </c>
      <c r="F22" s="4">
        <f t="shared" ref="F22:L22" si="13">+F20-F21</f>
        <v>0.80000000000009663</v>
      </c>
      <c r="G22" s="4">
        <f t="shared" si="13"/>
        <v>87.30000000000031</v>
      </c>
      <c r="H22" s="4">
        <f t="shared" si="13"/>
        <v>41.900000000000162</v>
      </c>
      <c r="I22" s="4">
        <f t="shared" si="13"/>
        <v>127.89999999999989</v>
      </c>
      <c r="J22" s="4">
        <f t="shared" si="13"/>
        <v>24.600000000000087</v>
      </c>
      <c r="K22" s="4">
        <f t="shared" si="13"/>
        <v>0.39999999999993285</v>
      </c>
      <c r="L22" s="4">
        <f t="shared" si="13"/>
        <v>-246.99999999999991</v>
      </c>
      <c r="M22" s="4"/>
      <c r="N22" s="4"/>
      <c r="O22" s="4"/>
      <c r="P22" s="4">
        <f t="shared" ref="P22:T22" si="14">+P20-P21</f>
        <v>0</v>
      </c>
      <c r="Q22" s="4">
        <f t="shared" si="14"/>
        <v>0</v>
      </c>
      <c r="R22" s="4">
        <f t="shared" si="14"/>
        <v>0</v>
      </c>
      <c r="S22" s="4">
        <f t="shared" si="14"/>
        <v>0</v>
      </c>
      <c r="T22" s="4">
        <f t="shared" si="14"/>
        <v>304.80000000000035</v>
      </c>
      <c r="U22" s="4">
        <f>+U20-U21</f>
        <v>281.7000000000013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2:60" x14ac:dyDescent="0.2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2:60" x14ac:dyDescent="0.2">
      <c r="B24" s="2" t="s">
        <v>30</v>
      </c>
      <c r="C24" s="7" t="e">
        <f t="shared" ref="C24:D24" si="15">+C22/C25</f>
        <v>#DIV/0!</v>
      </c>
      <c r="D24" s="7" t="e">
        <f t="shared" si="15"/>
        <v>#DIV/0!</v>
      </c>
      <c r="E24" s="7">
        <f>+E22/E25</f>
        <v>0.87838739821118483</v>
      </c>
      <c r="F24" s="7">
        <f t="shared" ref="F24:L24" si="16">+F22/F25</f>
        <v>5.3386720053393167E-3</v>
      </c>
      <c r="G24" s="7">
        <f t="shared" si="16"/>
        <v>0.58231056563500749</v>
      </c>
      <c r="H24" s="7">
        <f t="shared" si="16"/>
        <v>0.27973192148337656</v>
      </c>
      <c r="I24" s="7">
        <f t="shared" si="16"/>
        <v>0.85557562378754359</v>
      </c>
      <c r="J24" s="7">
        <f t="shared" si="16"/>
        <v>0.16474685239753609</v>
      </c>
      <c r="K24" s="7">
        <f t="shared" si="16"/>
        <v>2.7012425715824745E-3</v>
      </c>
      <c r="L24" s="7">
        <f t="shared" si="16"/>
        <v>-1.6732199307509137</v>
      </c>
      <c r="M24" s="7"/>
      <c r="N24" s="7"/>
      <c r="O24" s="4"/>
      <c r="P24" s="7" t="e">
        <f t="shared" ref="P24:S24" si="17">+P22/P25</f>
        <v>#DIV/0!</v>
      </c>
      <c r="Q24" s="7" t="e">
        <f t="shared" si="17"/>
        <v>#DIV/0!</v>
      </c>
      <c r="R24" s="7" t="e">
        <f t="shared" si="17"/>
        <v>#DIV/0!</v>
      </c>
      <c r="S24" s="7" t="e">
        <f t="shared" si="17"/>
        <v>#DIV/0!</v>
      </c>
      <c r="T24" s="7">
        <f>+T22/T25</f>
        <v>2.0340340340340366</v>
      </c>
      <c r="U24" s="7">
        <f t="shared" ref="U24" si="18">+U22/U25</f>
        <v>1.886552370747397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spans="2:60" x14ac:dyDescent="0.2">
      <c r="B25" s="2" t="s">
        <v>3</v>
      </c>
      <c r="C25" s="4"/>
      <c r="D25" s="4"/>
      <c r="E25" s="4">
        <v>149.82</v>
      </c>
      <c r="F25" s="4">
        <v>149.85</v>
      </c>
      <c r="G25" s="4">
        <v>149.91999999999999</v>
      </c>
      <c r="H25" s="4">
        <v>149.78626600000001</v>
      </c>
      <c r="I25" s="4">
        <v>149.49</v>
      </c>
      <c r="J25" s="4">
        <v>149.32</v>
      </c>
      <c r="K25" s="4">
        <v>148.08000000000001</v>
      </c>
      <c r="L25" s="4">
        <v>147.61956599999999</v>
      </c>
      <c r="M25" s="4"/>
      <c r="N25" s="4"/>
      <c r="O25" s="4"/>
      <c r="P25" s="4"/>
      <c r="Q25" s="4"/>
      <c r="R25" s="4"/>
      <c r="S25" s="4"/>
      <c r="T25" s="4">
        <v>149.85</v>
      </c>
      <c r="U25" s="4">
        <v>149.32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2:60" x14ac:dyDescent="0.2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2:60" x14ac:dyDescent="0.2">
      <c r="B27" s="5" t="s">
        <v>31</v>
      </c>
      <c r="C27" s="6"/>
      <c r="D27" s="6"/>
      <c r="E27" s="6"/>
      <c r="F27" s="6"/>
      <c r="G27" s="6"/>
      <c r="H27" s="6"/>
      <c r="I27" s="8">
        <f>+I11/E11-1</f>
        <v>-1.254813725065973E-3</v>
      </c>
      <c r="J27" s="8">
        <f>+J11/F11-1</f>
        <v>0.15497931591161329</v>
      </c>
      <c r="K27" s="8">
        <f t="shared" ref="K27:L27" si="19">+K11/G11-1</f>
        <v>-1.2510107976977713E-2</v>
      </c>
      <c r="L27" s="8">
        <f t="shared" si="19"/>
        <v>-8.2699664667264972E-2</v>
      </c>
      <c r="M27" s="8"/>
      <c r="N27" s="8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2:60" x14ac:dyDescent="0.2">
      <c r="B28" s="2" t="s">
        <v>32</v>
      </c>
      <c r="C28" s="9" t="e">
        <f t="shared" ref="C28:H28" si="20">+C13/C11</f>
        <v>#DIV/0!</v>
      </c>
      <c r="D28" s="9" t="e">
        <f t="shared" si="20"/>
        <v>#DIV/0!</v>
      </c>
      <c r="E28" s="9">
        <f t="shared" si="20"/>
        <v>0.47107438016528919</v>
      </c>
      <c r="F28" s="9">
        <f t="shared" si="20"/>
        <v>0.46973060236101305</v>
      </c>
      <c r="G28" s="9">
        <f t="shared" si="20"/>
        <v>0.47519383532321752</v>
      </c>
      <c r="H28" s="9">
        <f t="shared" si="20"/>
        <v>0.46786001039059183</v>
      </c>
      <c r="I28" s="9">
        <f>+I13/I11</f>
        <v>0.47894463218092015</v>
      </c>
      <c r="J28" s="9">
        <f t="shared" ref="J28:K28" si="21">+J13/J11</f>
        <v>0.47300602778020445</v>
      </c>
      <c r="K28" s="9">
        <f t="shared" si="21"/>
        <v>0.46970134874759145</v>
      </c>
      <c r="L28" s="9">
        <f t="shared" ref="L28" si="22">+L13/L11</f>
        <v>0.46061167747914744</v>
      </c>
      <c r="M28" s="9"/>
      <c r="N28" s="9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2:60" x14ac:dyDescent="0.2">
      <c r="B29" s="2" t="s">
        <v>33</v>
      </c>
      <c r="C29" s="9" t="e">
        <f t="shared" ref="C29:H29" si="23">+C16/C11</f>
        <v>#DIV/0!</v>
      </c>
      <c r="D29" s="9" t="e">
        <f t="shared" si="23"/>
        <v>#DIV/0!</v>
      </c>
      <c r="E29" s="9">
        <f t="shared" si="23"/>
        <v>0.10224568387348004</v>
      </c>
      <c r="F29" s="9">
        <f t="shared" si="23"/>
        <v>4.7623852285339566E-2</v>
      </c>
      <c r="G29" s="9">
        <f t="shared" si="23"/>
        <v>7.5583884317176567E-2</v>
      </c>
      <c r="H29" s="9">
        <f t="shared" si="23"/>
        <v>5.5353516270722214E-2</v>
      </c>
      <c r="I29" s="9">
        <f>+I16/I11</f>
        <v>0.10267741096958664</v>
      </c>
      <c r="J29" s="9">
        <f t="shared" ref="J29:K29" si="24">+J16/J11</f>
        <v>4.7567048134882536E-2</v>
      </c>
      <c r="K29" s="9">
        <f t="shared" si="24"/>
        <v>2.7793834296724437E-2</v>
      </c>
      <c r="L29" s="9">
        <f t="shared" ref="L29" si="25">+L16/L11</f>
        <v>-6.7964164349706164E-3</v>
      </c>
      <c r="M29" s="9"/>
      <c r="N29" s="9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2:60" x14ac:dyDescent="0.2">
      <c r="B30" s="2" t="s">
        <v>34</v>
      </c>
      <c r="C30" s="9" t="e">
        <f t="shared" ref="C30:H30" si="26">+C19/C18</f>
        <v>#DIV/0!</v>
      </c>
      <c r="D30" s="9" t="e">
        <f t="shared" si="26"/>
        <v>#DIV/0!</v>
      </c>
      <c r="E30" s="9">
        <f t="shared" si="26"/>
        <v>0.25104821802935046</v>
      </c>
      <c r="F30" s="9">
        <f t="shared" si="26"/>
        <v>0.17948717948717888</v>
      </c>
      <c r="G30" s="9">
        <f t="shared" si="26"/>
        <v>0.24981074943224771</v>
      </c>
      <c r="H30" s="9">
        <f t="shared" si="26"/>
        <v>0.24664879356568309</v>
      </c>
      <c r="I30" s="9">
        <f>+I19/I18</f>
        <v>0.25118234366789294</v>
      </c>
      <c r="J30" s="9">
        <f t="shared" ref="J30:K30" si="27">+J19/J18</f>
        <v>0.31651376146788945</v>
      </c>
      <c r="K30" s="9">
        <f t="shared" si="27"/>
        <v>0.26751592356688014</v>
      </c>
      <c r="L30" s="9">
        <f t="shared" ref="L30" si="28">+L19/L18</f>
        <v>-0.6558171745152358</v>
      </c>
      <c r="M30" s="9"/>
      <c r="N30" s="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2:60" x14ac:dyDescent="0.2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2" spans="2:60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</row>
    <row r="33" spans="3:60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</row>
    <row r="34" spans="3:60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</row>
    <row r="35" spans="3:60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</row>
    <row r="36" spans="3:60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</row>
    <row r="37" spans="3:60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</row>
    <row r="38" spans="3:60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</row>
    <row r="39" spans="3:60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</row>
    <row r="40" spans="3:60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</row>
    <row r="41" spans="3:60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</row>
    <row r="42" spans="3:60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</row>
    <row r="43" spans="3:60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</row>
    <row r="44" spans="3:60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</row>
    <row r="45" spans="3:60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</row>
    <row r="46" spans="3:60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</row>
    <row r="47" spans="3:60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</row>
    <row r="48" spans="3:60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</row>
    <row r="49" spans="3:60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</row>
    <row r="50" spans="3:60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</row>
    <row r="51" spans="3:60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</row>
    <row r="52" spans="3:60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</row>
    <row r="53" spans="3:60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</row>
    <row r="54" spans="3:60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</row>
    <row r="55" spans="3:60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</row>
    <row r="56" spans="3:60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</row>
    <row r="57" spans="3:60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</row>
    <row r="58" spans="3:60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</row>
    <row r="59" spans="3:60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</row>
    <row r="60" spans="3:60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</row>
    <row r="61" spans="3:60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</row>
    <row r="62" spans="3:60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</row>
    <row r="63" spans="3:60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</row>
    <row r="64" spans="3:60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</row>
    <row r="65" spans="3:60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</row>
    <row r="66" spans="3:60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</row>
    <row r="67" spans="3:60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</row>
    <row r="68" spans="3:60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</row>
    <row r="69" spans="3:60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</row>
    <row r="70" spans="3:60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</row>
    <row r="71" spans="3:60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</row>
    <row r="72" spans="3:60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</row>
    <row r="73" spans="3:60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</row>
    <row r="74" spans="3:60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</row>
    <row r="75" spans="3:60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</row>
    <row r="76" spans="3:60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</row>
    <row r="77" spans="3:60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</row>
    <row r="78" spans="3:60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</row>
    <row r="79" spans="3:60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</row>
    <row r="80" spans="3:60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</row>
    <row r="81" spans="3:60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</row>
    <row r="82" spans="3:60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</row>
    <row r="83" spans="3:60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</row>
    <row r="84" spans="3:60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</row>
    <row r="85" spans="3:60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</row>
    <row r="86" spans="3:60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</row>
    <row r="87" spans="3:60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</row>
    <row r="88" spans="3:60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</row>
    <row r="89" spans="3:60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</row>
    <row r="90" spans="3:60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</row>
    <row r="91" spans="3:60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</row>
    <row r="92" spans="3:60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</row>
    <row r="93" spans="3:60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</row>
    <row r="94" spans="3:60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</row>
    <row r="95" spans="3:60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</row>
    <row r="96" spans="3:60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</row>
    <row r="97" spans="3:60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</row>
    <row r="98" spans="3:60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</row>
    <row r="99" spans="3:60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</row>
    <row r="100" spans="3:60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</row>
    <row r="101" spans="3:60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</row>
    <row r="102" spans="3:60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</row>
    <row r="103" spans="3:60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</row>
    <row r="104" spans="3:60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</row>
    <row r="105" spans="3:60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</row>
    <row r="106" spans="3:60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</row>
    <row r="107" spans="3:60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</row>
    <row r="108" spans="3:60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</row>
    <row r="109" spans="3:60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</row>
    <row r="110" spans="3:60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</row>
    <row r="111" spans="3:60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</row>
    <row r="112" spans="3:60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</row>
    <row r="113" spans="3:60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</row>
    <row r="114" spans="3:60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</row>
    <row r="115" spans="3:60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</row>
    <row r="116" spans="3:60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</row>
    <row r="117" spans="3:60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</row>
    <row r="118" spans="3:60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</row>
    <row r="119" spans="3:60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</row>
    <row r="120" spans="3:60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</row>
    <row r="121" spans="3:60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</row>
    <row r="122" spans="3:60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</row>
    <row r="123" spans="3:60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</row>
    <row r="124" spans="3:60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</row>
    <row r="125" spans="3:60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</row>
    <row r="126" spans="3:60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</row>
    <row r="127" spans="3:60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</row>
    <row r="128" spans="3:60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</row>
    <row r="129" spans="3:60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</row>
    <row r="130" spans="3:60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</row>
    <row r="131" spans="3:60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</row>
    <row r="132" spans="3:60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</row>
    <row r="133" spans="3:60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</row>
    <row r="134" spans="3:60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</row>
    <row r="135" spans="3:60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</row>
    <row r="136" spans="3:60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</row>
    <row r="137" spans="3:60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</row>
    <row r="138" spans="3:60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</row>
    <row r="139" spans="3:60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</row>
    <row r="140" spans="3:60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</row>
    <row r="141" spans="3:60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</row>
    <row r="142" spans="3:60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</row>
    <row r="143" spans="3:60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</row>
    <row r="144" spans="3:60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</row>
    <row r="145" spans="3:60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</row>
    <row r="146" spans="3:60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</row>
    <row r="147" spans="3:60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</row>
    <row r="148" spans="3:60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</row>
    <row r="149" spans="3:60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</row>
    <row r="150" spans="3:60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</row>
    <row r="151" spans="3:60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</row>
    <row r="152" spans="3:60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</row>
    <row r="153" spans="3:60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</row>
    <row r="154" spans="3:60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</row>
    <row r="155" spans="3:60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</row>
    <row r="156" spans="3:60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</row>
    <row r="157" spans="3:60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</row>
    <row r="158" spans="3:60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</row>
    <row r="159" spans="3:60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</row>
    <row r="160" spans="3:60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</row>
    <row r="161" spans="3:60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</row>
    <row r="162" spans="3:60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</row>
    <row r="163" spans="3:60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</row>
    <row r="164" spans="3:60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</row>
    <row r="165" spans="3:60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</row>
    <row r="166" spans="3:60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</row>
    <row r="167" spans="3:60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</row>
    <row r="168" spans="3:60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</row>
    <row r="169" spans="3:60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</row>
    <row r="170" spans="3:60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</row>
    <row r="171" spans="3:60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</row>
    <row r="172" spans="3:60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</row>
    <row r="173" spans="3:60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</row>
    <row r="174" spans="3:60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</row>
    <row r="175" spans="3:60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</row>
    <row r="176" spans="3:60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</row>
    <row r="177" spans="3:60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</row>
    <row r="178" spans="3:60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</row>
    <row r="179" spans="3:60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</row>
    <row r="180" spans="3:60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</row>
    <row r="181" spans="3:60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</row>
    <row r="182" spans="3:60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</row>
    <row r="183" spans="3:60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</row>
    <row r="184" spans="3:60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</row>
    <row r="185" spans="3:60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</row>
    <row r="186" spans="3:60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</row>
    <row r="187" spans="3:60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</row>
    <row r="188" spans="3:60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</row>
    <row r="189" spans="3:60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</row>
    <row r="190" spans="3:60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</row>
    <row r="191" spans="3:60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</row>
    <row r="192" spans="3:60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</row>
    <row r="193" spans="3:60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</row>
    <row r="194" spans="3:60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</row>
    <row r="195" spans="3:60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</row>
    <row r="196" spans="3:60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</row>
    <row r="197" spans="3:60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</row>
    <row r="198" spans="3:60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</row>
    <row r="199" spans="3:60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</row>
    <row r="200" spans="3:60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</row>
    <row r="201" spans="3:60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</row>
    <row r="202" spans="3:60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</row>
    <row r="203" spans="3:60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</row>
    <row r="204" spans="3:60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</row>
    <row r="205" spans="3:60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</row>
    <row r="206" spans="3:60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</row>
    <row r="207" spans="3:60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</row>
    <row r="208" spans="3:60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</row>
    <row r="209" spans="3:60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</row>
    <row r="210" spans="3:60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</row>
    <row r="211" spans="3:60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</row>
    <row r="212" spans="3:60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</row>
    <row r="213" spans="3:60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</row>
    <row r="214" spans="3:60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</row>
    <row r="215" spans="3:60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</row>
    <row r="216" spans="3:60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</row>
    <row r="217" spans="3:60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</row>
    <row r="218" spans="3:60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</row>
    <row r="219" spans="3:60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</row>
    <row r="220" spans="3:60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</row>
    <row r="221" spans="3:60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</row>
    <row r="222" spans="3:60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</row>
    <row r="223" spans="3:60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</row>
    <row r="224" spans="3:60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</row>
    <row r="225" spans="3:60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</row>
    <row r="226" spans="3:60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</row>
    <row r="227" spans="3:60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</row>
    <row r="228" spans="3:60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</row>
    <row r="229" spans="3:60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</row>
    <row r="230" spans="3:60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</row>
    <row r="231" spans="3:60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</row>
    <row r="232" spans="3:60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</row>
    <row r="233" spans="3:60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</row>
    <row r="234" spans="3:60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</row>
    <row r="235" spans="3:60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</row>
    <row r="236" spans="3:60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</row>
    <row r="237" spans="3:60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</row>
    <row r="238" spans="3:60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</row>
    <row r="239" spans="3:60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</row>
    <row r="240" spans="3:60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</row>
    <row r="241" spans="3:60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</row>
    <row r="242" spans="3:60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</row>
    <row r="243" spans="3:60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</row>
    <row r="244" spans="3:60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</row>
    <row r="245" spans="3:60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</row>
    <row r="246" spans="3:60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</row>
    <row r="247" spans="3:60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</row>
    <row r="248" spans="3:60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</row>
    <row r="249" spans="3:60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</row>
    <row r="250" spans="3:60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</row>
    <row r="251" spans="3:60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</row>
    <row r="252" spans="3:60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</row>
    <row r="253" spans="3:60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</row>
    <row r="254" spans="3:60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</row>
    <row r="255" spans="3:60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</row>
    <row r="256" spans="3:60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</row>
    <row r="257" spans="3:60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</row>
    <row r="258" spans="3:60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</row>
    <row r="259" spans="3:60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</row>
    <row r="260" spans="3:60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</row>
    <row r="261" spans="3:60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</row>
    <row r="262" spans="3:60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</row>
    <row r="263" spans="3:60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</row>
    <row r="264" spans="3:60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</row>
  </sheetData>
  <hyperlinks>
    <hyperlink ref="A1" location="Main!A1" display="Main" xr:uid="{DCA36589-14B8-41CC-BB0C-FA02D922EC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2025-01-30T16:41:51Z</dcterms:created>
  <dcterms:modified xsi:type="dcterms:W3CDTF">2025-09-29T12:47:54Z</dcterms:modified>
</cp:coreProperties>
</file>