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D7402D6-F2DA-4743-B1E5-C9FA69C3EA18}" xr6:coauthVersionLast="47" xr6:coauthVersionMax="47" xr10:uidLastSave="{00000000-0000-0000-0000-000000000000}"/>
  <bookViews>
    <workbookView xWindow="19095" yWindow="0" windowWidth="19410" windowHeight="20925" activeTab="2" xr2:uid="{677D2CEA-1865-4992-A56B-DB953B0C9171}"/>
  </bookViews>
  <sheets>
    <sheet name="Main" sheetId="1" r:id="rId1"/>
    <sheet name="Quarter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Q38" i="2"/>
  <c r="P38" i="2"/>
  <c r="J42" i="2"/>
  <c r="J41" i="2"/>
  <c r="H42" i="2"/>
  <c r="G42" i="2"/>
  <c r="F42" i="2"/>
  <c r="E42" i="2"/>
  <c r="H41" i="2"/>
  <c r="G41" i="2"/>
  <c r="F41" i="2"/>
  <c r="E41" i="2"/>
  <c r="I41" i="2"/>
  <c r="I42" i="2"/>
  <c r="H45" i="2"/>
  <c r="G45" i="2"/>
  <c r="F45" i="2"/>
  <c r="E45" i="2"/>
  <c r="H44" i="2"/>
  <c r="G44" i="2"/>
  <c r="F44" i="2"/>
  <c r="E44" i="2"/>
  <c r="H43" i="2"/>
  <c r="G43" i="2"/>
  <c r="F43" i="2"/>
  <c r="E43" i="2"/>
  <c r="J45" i="2"/>
  <c r="J44" i="2"/>
  <c r="J43" i="2"/>
  <c r="I44" i="2"/>
  <c r="I43" i="2"/>
  <c r="I45" i="2"/>
  <c r="H47" i="2"/>
  <c r="G47" i="2"/>
  <c r="F47" i="2"/>
  <c r="E47" i="2"/>
  <c r="H46" i="2"/>
  <c r="G46" i="2"/>
  <c r="F46" i="2"/>
  <c r="E46" i="2"/>
  <c r="J47" i="2"/>
  <c r="J46" i="2"/>
  <c r="I47" i="2"/>
  <c r="I46" i="2"/>
  <c r="J51" i="2"/>
  <c r="I51" i="2"/>
  <c r="H51" i="2"/>
  <c r="G51" i="2"/>
  <c r="F51" i="2"/>
  <c r="E51" i="2"/>
  <c r="D51" i="2"/>
  <c r="C51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I48" i="2"/>
  <c r="H48" i="2"/>
  <c r="G48" i="2"/>
  <c r="F48" i="2"/>
  <c r="E48" i="2"/>
  <c r="J48" i="2"/>
  <c r="I38" i="2"/>
  <c r="I36" i="2"/>
  <c r="I34" i="2"/>
  <c r="I32" i="2"/>
  <c r="I29" i="2"/>
  <c r="I2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D11" i="2"/>
  <c r="C11" i="2"/>
  <c r="J11" i="2"/>
  <c r="I11" i="2"/>
  <c r="H11" i="2"/>
  <c r="G11" i="2"/>
  <c r="F11" i="2"/>
  <c r="E11" i="2"/>
  <c r="G20" i="2"/>
  <c r="G19" i="2"/>
  <c r="I20" i="2"/>
  <c r="I19" i="2"/>
  <c r="G18" i="2"/>
  <c r="G17" i="2"/>
  <c r="G16" i="2"/>
  <c r="I18" i="2"/>
  <c r="I17" i="2"/>
  <c r="I16" i="2"/>
  <c r="J6" i="2"/>
  <c r="I6" i="2"/>
  <c r="H6" i="2"/>
  <c r="G6" i="2"/>
  <c r="F6" i="2"/>
  <c r="E6" i="2"/>
  <c r="D6" i="2"/>
  <c r="C6" i="2"/>
  <c r="J12" i="3"/>
  <c r="I12" i="3"/>
  <c r="F12" i="3"/>
  <c r="E12" i="3"/>
  <c r="D12" i="3"/>
  <c r="C12" i="3"/>
  <c r="J13" i="3"/>
  <c r="I13" i="3"/>
  <c r="F13" i="3"/>
  <c r="E13" i="3"/>
  <c r="C13" i="3"/>
  <c r="G12" i="3"/>
  <c r="G13" i="3" s="1"/>
  <c r="J23" i="3"/>
  <c r="I23" i="3"/>
  <c r="H23" i="3"/>
  <c r="G23" i="3"/>
  <c r="F23" i="3"/>
  <c r="E23" i="3"/>
  <c r="D23" i="3"/>
  <c r="C23" i="3"/>
  <c r="J7" i="3"/>
  <c r="I7" i="3"/>
  <c r="F7" i="3"/>
  <c r="E7" i="3"/>
  <c r="D7" i="3"/>
  <c r="D13" i="3" s="1"/>
  <c r="C7" i="3"/>
  <c r="G7" i="3"/>
  <c r="P48" i="2"/>
  <c r="O48" i="2"/>
  <c r="N48" i="2"/>
  <c r="M48" i="2"/>
  <c r="P47" i="2"/>
  <c r="O47" i="2"/>
  <c r="P46" i="2"/>
  <c r="O46" i="2"/>
  <c r="Q48" i="2"/>
  <c r="Q47" i="2"/>
  <c r="Q46" i="2"/>
  <c r="N45" i="2"/>
  <c r="M45" i="2"/>
  <c r="O44" i="2"/>
  <c r="N44" i="2"/>
  <c r="M44" i="2"/>
  <c r="Q45" i="2"/>
  <c r="Q44" i="2"/>
  <c r="M43" i="2"/>
  <c r="Q43" i="2"/>
  <c r="Q42" i="2"/>
  <c r="P41" i="2"/>
  <c r="O41" i="2"/>
  <c r="Q41" i="2"/>
  <c r="L4" i="2"/>
  <c r="L6" i="2" s="1"/>
  <c r="M4" i="2"/>
  <c r="M6" i="2" s="1"/>
  <c r="M41" i="2" s="1"/>
  <c r="M21" i="2"/>
  <c r="N46" i="2" s="1"/>
  <c r="L21" i="2"/>
  <c r="L11" i="2"/>
  <c r="M11" i="2"/>
  <c r="L29" i="2"/>
  <c r="L32" i="2" s="1"/>
  <c r="L25" i="2"/>
  <c r="L49" i="2" s="1"/>
  <c r="L17" i="2"/>
  <c r="M17" i="2"/>
  <c r="N18" i="2"/>
  <c r="N17" i="2"/>
  <c r="N16" i="2"/>
  <c r="N43" i="2" s="1"/>
  <c r="N20" i="2"/>
  <c r="N19" i="2"/>
  <c r="O20" i="2"/>
  <c r="O19" i="2"/>
  <c r="O18" i="2"/>
  <c r="P45" i="2" s="1"/>
  <c r="O17" i="2"/>
  <c r="P44" i="2" s="1"/>
  <c r="O16" i="2"/>
  <c r="P43" i="2" s="1"/>
  <c r="Q25" i="2"/>
  <c r="Q49" i="2" s="1"/>
  <c r="P25" i="2"/>
  <c r="P29" i="2" s="1"/>
  <c r="N25" i="2"/>
  <c r="N29" i="2" s="1"/>
  <c r="M25" i="2"/>
  <c r="M29" i="2" s="1"/>
  <c r="M32" i="2" s="1"/>
  <c r="M34" i="2" s="1"/>
  <c r="M36" i="2" s="1"/>
  <c r="M38" i="2" s="1"/>
  <c r="O25" i="2"/>
  <c r="O29" i="2" s="1"/>
  <c r="N11" i="2"/>
  <c r="O11" i="2"/>
  <c r="P42" i="2" s="1"/>
  <c r="P14" i="2"/>
  <c r="O14" i="2"/>
  <c r="N14" i="2"/>
  <c r="M14" i="2"/>
  <c r="L14" i="2"/>
  <c r="P13" i="2"/>
  <c r="Q14" i="2"/>
  <c r="P11" i="2"/>
  <c r="Q11" i="2"/>
  <c r="Q13" i="2" s="1"/>
  <c r="P6" i="2"/>
  <c r="O6" i="2"/>
  <c r="N6" i="2"/>
  <c r="Q6" i="2"/>
  <c r="H25" i="2"/>
  <c r="H29" i="2" s="1"/>
  <c r="H32" i="2" s="1"/>
  <c r="H34" i="2" s="1"/>
  <c r="H36" i="2" s="1"/>
  <c r="H38" i="2" s="1"/>
  <c r="F25" i="2"/>
  <c r="F29" i="2" s="1"/>
  <c r="F32" i="2" s="1"/>
  <c r="F34" i="2" s="1"/>
  <c r="F36" i="2" s="1"/>
  <c r="F38" i="2" s="1"/>
  <c r="E25" i="2"/>
  <c r="E29" i="2" s="1"/>
  <c r="E32" i="2" s="1"/>
  <c r="E34" i="2" s="1"/>
  <c r="E36" i="2" s="1"/>
  <c r="E38" i="2" s="1"/>
  <c r="D25" i="2"/>
  <c r="D29" i="2" s="1"/>
  <c r="D32" i="2" s="1"/>
  <c r="D34" i="2" s="1"/>
  <c r="D36" i="2" s="1"/>
  <c r="D38" i="2" s="1"/>
  <c r="C25" i="2"/>
  <c r="C29" i="2" s="1"/>
  <c r="C32" i="2" s="1"/>
  <c r="C34" i="2" s="1"/>
  <c r="C36" i="2" s="1"/>
  <c r="C38" i="2" s="1"/>
  <c r="G25" i="2"/>
  <c r="G29" i="2" s="1"/>
  <c r="G32" i="2" s="1"/>
  <c r="G34" i="2" s="1"/>
  <c r="G36" i="2" s="1"/>
  <c r="G38" i="2" s="1"/>
  <c r="H4" i="1"/>
  <c r="H7" i="1" l="1"/>
  <c r="O49" i="2"/>
  <c r="P49" i="2"/>
  <c r="M50" i="2"/>
  <c r="N49" i="2"/>
  <c r="O45" i="2"/>
  <c r="M49" i="2"/>
  <c r="O50" i="2"/>
  <c r="O32" i="2"/>
  <c r="N32" i="2"/>
  <c r="N50" i="2"/>
  <c r="L51" i="2"/>
  <c r="L34" i="2"/>
  <c r="L36" i="2" s="1"/>
  <c r="L38" i="2" s="1"/>
  <c r="P32" i="2"/>
  <c r="P50" i="2"/>
  <c r="L50" i="2"/>
  <c r="L13" i="2"/>
  <c r="N13" i="2"/>
  <c r="O13" i="2"/>
  <c r="M13" i="2"/>
  <c r="O42" i="2"/>
  <c r="O43" i="2"/>
  <c r="N41" i="2"/>
  <c r="M46" i="2"/>
  <c r="M51" i="2"/>
  <c r="Q29" i="2"/>
  <c r="Q50" i="2" l="1"/>
  <c r="Q32" i="2"/>
  <c r="P51" i="2"/>
  <c r="P34" i="2"/>
  <c r="P36" i="2" s="1"/>
  <c r="N34" i="2"/>
  <c r="N36" i="2" s="1"/>
  <c r="N38" i="2" s="1"/>
  <c r="N51" i="2"/>
  <c r="O51" i="2"/>
  <c r="O34" i="2"/>
  <c r="O36" i="2" s="1"/>
  <c r="O38" i="2" s="1"/>
  <c r="Q51" i="2" l="1"/>
  <c r="Q34" i="2"/>
  <c r="Q36" i="2" s="1"/>
</calcChain>
</file>

<file path=xl/sharedStrings.xml><?xml version="1.0" encoding="utf-8"?>
<sst xmlns="http://schemas.openxmlformats.org/spreadsheetml/2006/main" count="115" uniqueCount="103">
  <si>
    <t>Moncler</t>
  </si>
  <si>
    <t>Price</t>
  </si>
  <si>
    <t>MC</t>
  </si>
  <si>
    <t>Cash</t>
  </si>
  <si>
    <t>Debt</t>
  </si>
  <si>
    <t>EV</t>
  </si>
  <si>
    <t>numbers in mio EUR</t>
  </si>
  <si>
    <t>IR</t>
  </si>
  <si>
    <t>MONC</t>
  </si>
  <si>
    <t>Shares</t>
  </si>
  <si>
    <t>Main</t>
  </si>
  <si>
    <t>Brands</t>
  </si>
  <si>
    <t>% of Rev</t>
  </si>
  <si>
    <t>H122</t>
  </si>
  <si>
    <t>H222</t>
  </si>
  <si>
    <t>H123</t>
  </si>
  <si>
    <t>H223</t>
  </si>
  <si>
    <t>H124</t>
  </si>
  <si>
    <t>H224</t>
  </si>
  <si>
    <t xml:space="preserve">Moncler </t>
  </si>
  <si>
    <t>Stone Island</t>
  </si>
  <si>
    <t>Moncler Revenue</t>
  </si>
  <si>
    <t>Stone Island Revenue</t>
  </si>
  <si>
    <t>Revenue</t>
  </si>
  <si>
    <t>COGS</t>
  </si>
  <si>
    <t>Gross Profit</t>
  </si>
  <si>
    <t>Selling</t>
  </si>
  <si>
    <t>G&amp;A</t>
  </si>
  <si>
    <t>Marketing</t>
  </si>
  <si>
    <t>Operating Income</t>
  </si>
  <si>
    <t>Financial Income</t>
  </si>
  <si>
    <t>Financial Expense</t>
  </si>
  <si>
    <t>Pretax Income</t>
  </si>
  <si>
    <t>Tax Epxense</t>
  </si>
  <si>
    <t>Net Income</t>
  </si>
  <si>
    <t>Mionrity Interest Share</t>
  </si>
  <si>
    <t>Net Income to Group</t>
  </si>
  <si>
    <t>EPS</t>
  </si>
  <si>
    <t>Q424</t>
  </si>
  <si>
    <t>FY19</t>
  </si>
  <si>
    <t>FY20</t>
  </si>
  <si>
    <t>FY21</t>
  </si>
  <si>
    <t>FY22</t>
  </si>
  <si>
    <t>FY23</t>
  </si>
  <si>
    <t>FY24</t>
  </si>
  <si>
    <t>Asia Revenue</t>
  </si>
  <si>
    <t>EMEA Revenue</t>
  </si>
  <si>
    <t>America Revenue</t>
  </si>
  <si>
    <t>DTC Revenue</t>
  </si>
  <si>
    <t>Wholesale Revenue</t>
  </si>
  <si>
    <t>Total Retail Stores</t>
  </si>
  <si>
    <t>Asia Stores Moncler</t>
  </si>
  <si>
    <t>EMEA Stores Moncler</t>
  </si>
  <si>
    <t>America Stores Moncler</t>
  </si>
  <si>
    <t>Total Retail Stores Moncler</t>
  </si>
  <si>
    <t>Wholesale Stores Moncler</t>
  </si>
  <si>
    <t>Asia Stores Stone Island</t>
  </si>
  <si>
    <t>EMEA Stores Stone Island</t>
  </si>
  <si>
    <t>America Stores Store Island</t>
  </si>
  <si>
    <t>Total Retail Stores Stone Island</t>
  </si>
  <si>
    <t>Wholesale Stores Stone Island</t>
  </si>
  <si>
    <t>Total Wholesale Stores</t>
  </si>
  <si>
    <t>Notes</t>
  </si>
  <si>
    <t>2020 -&gt; Integration of Stone Island Brand, acquired for 1.150 mio EUR</t>
  </si>
  <si>
    <t>Moncler Store Growth</t>
  </si>
  <si>
    <t>Stone Island Store Growth</t>
  </si>
  <si>
    <t>Asia Revenue Growth</t>
  </si>
  <si>
    <t>EMEA Revenue Growth</t>
  </si>
  <si>
    <t>Americas Revenue Growth</t>
  </si>
  <si>
    <t>Moncler Revenue Growth</t>
  </si>
  <si>
    <t>Stone Island Revenue Growth</t>
  </si>
  <si>
    <t>Revenue Growth</t>
  </si>
  <si>
    <t xml:space="preserve">Gross Margin </t>
  </si>
  <si>
    <t xml:space="preserve">Operating Margin </t>
  </si>
  <si>
    <t>Tax Rate</t>
  </si>
  <si>
    <t>n.a.</t>
  </si>
  <si>
    <t>https://quartr.com/insights/company-research/moncler-from-the-mountains-to-the-runway?utm_source=newsletter&amp;utm_medium=social&amp;utm_campaign=edge_53</t>
  </si>
  <si>
    <t>Q125</t>
  </si>
  <si>
    <t>Q124</t>
  </si>
  <si>
    <t>Q224</t>
  </si>
  <si>
    <t>Q324</t>
  </si>
  <si>
    <t>Q225</t>
  </si>
  <si>
    <t>Q325</t>
  </si>
  <si>
    <t>Q425</t>
  </si>
  <si>
    <t>Moncler Stores Asia</t>
  </si>
  <si>
    <t>Moncler Stores EMEA</t>
  </si>
  <si>
    <t>Moncler Stores Emericas</t>
  </si>
  <si>
    <t>Wholesale Stores</t>
  </si>
  <si>
    <t>Total Moncler Stores</t>
  </si>
  <si>
    <t>Asia Moncler</t>
  </si>
  <si>
    <t>EMEA Moncler</t>
  </si>
  <si>
    <t>Americas Moncler</t>
  </si>
  <si>
    <t>Stone Island Asia</t>
  </si>
  <si>
    <t>Stone Island EMEA</t>
  </si>
  <si>
    <t>Stone Island Americas</t>
  </si>
  <si>
    <t>Stone Island Stores Asia</t>
  </si>
  <si>
    <t>Stone Island Stores EMEA</t>
  </si>
  <si>
    <t>Stone Island Stores Emericas</t>
  </si>
  <si>
    <t>Total Stone Island Stores</t>
  </si>
  <si>
    <t>Total Stores</t>
  </si>
  <si>
    <t>H125</t>
  </si>
  <si>
    <t>H225</t>
  </si>
  <si>
    <t>H125: Japan only negative performance in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</si>
</sst>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;[Red]#,##0.0"/>
    <numFmt numFmtId="165" formatCode="#,##0.0;\(#,##0.0\)"/>
    <numFmt numFmtId="166" formatCode="#,##0.00;\(#,##0.00\)"/>
    <numFmt numFmtId="167" formatCode="0.0%"/>
    <numFmt numFmtId="168" formatCode="#,##0;\(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/>
    <xf numFmtId="9" fontId="0" fillId="0" borderId="0" xfId="2" applyFont="1"/>
    <xf numFmtId="9" fontId="0" fillId="0" borderId="0" xfId="2" applyFont="1" applyAlignment="1">
      <alignment horizontal="right"/>
    </xf>
    <xf numFmtId="0" fontId="2" fillId="0" borderId="0" xfId="1" applyAlignment="1">
      <alignment wrapText="1"/>
    </xf>
    <xf numFmtId="167" fontId="0" fillId="0" borderId="0" xfId="2" applyNumberFormat="1" applyFont="1"/>
    <xf numFmtId="167" fontId="0" fillId="0" borderId="5" xfId="0" applyNumberFormat="1" applyBorder="1"/>
    <xf numFmtId="167" fontId="0" fillId="0" borderId="0" xfId="0" applyNumberFormat="1"/>
    <xf numFmtId="168" fontId="0" fillId="0" borderId="0" xfId="0" applyNumberFormat="1"/>
    <xf numFmtId="168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clergroup.com/en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8737-80D3-4C04-BAFD-DFD665FDE780}">
  <dimension ref="A1:L15"/>
  <sheetViews>
    <sheetView zoomScale="200" zoomScaleNormal="200" workbookViewId="0">
      <selection activeCell="H4" sqref="H4"/>
    </sheetView>
  </sheetViews>
  <sheetFormatPr defaultRowHeight="15" x14ac:dyDescent="0.25"/>
  <cols>
    <col min="1" max="1" width="4.85546875" customWidth="1"/>
    <col min="2" max="2" width="15.42578125" customWidth="1"/>
  </cols>
  <sheetData>
    <row r="1" spans="1:12" x14ac:dyDescent="0.25">
      <c r="A1" s="1" t="s">
        <v>0</v>
      </c>
    </row>
    <row r="2" spans="1:12" x14ac:dyDescent="0.25">
      <c r="A2" t="s">
        <v>6</v>
      </c>
      <c r="G2" t="s">
        <v>1</v>
      </c>
      <c r="H2">
        <v>50.68</v>
      </c>
    </row>
    <row r="3" spans="1:12" x14ac:dyDescent="0.25">
      <c r="G3" t="s">
        <v>9</v>
      </c>
      <c r="H3" s="3">
        <v>270.522873</v>
      </c>
      <c r="I3" s="4" t="s">
        <v>81</v>
      </c>
    </row>
    <row r="4" spans="1:12" x14ac:dyDescent="0.25">
      <c r="B4" s="2" t="s">
        <v>7</v>
      </c>
      <c r="G4" t="s">
        <v>2</v>
      </c>
      <c r="H4" s="3">
        <f>H2*H3</f>
        <v>13710.09920364</v>
      </c>
    </row>
    <row r="5" spans="1:12" x14ac:dyDescent="0.25">
      <c r="B5" t="s">
        <v>8</v>
      </c>
      <c r="G5" t="s">
        <v>3</v>
      </c>
      <c r="H5" s="3">
        <f>1187.978+154.004</f>
        <v>1341.982</v>
      </c>
      <c r="I5" s="4" t="s">
        <v>81</v>
      </c>
    </row>
    <row r="6" spans="1:12" x14ac:dyDescent="0.25">
      <c r="G6" t="s">
        <v>4</v>
      </c>
      <c r="H6" s="3">
        <f>196.12+761.188+22.828</f>
        <v>980.13599999999997</v>
      </c>
      <c r="I6" s="4" t="s">
        <v>81</v>
      </c>
    </row>
    <row r="7" spans="1:12" x14ac:dyDescent="0.25">
      <c r="B7" s="14" t="s">
        <v>11</v>
      </c>
      <c r="C7" s="15" t="s">
        <v>12</v>
      </c>
      <c r="D7" s="15"/>
      <c r="E7" s="16"/>
      <c r="G7" t="s">
        <v>5</v>
      </c>
      <c r="H7" s="3">
        <f>H4-H5+H6</f>
        <v>13348.253203640001</v>
      </c>
    </row>
    <row r="8" spans="1:12" x14ac:dyDescent="0.25">
      <c r="B8" s="6" t="s">
        <v>19</v>
      </c>
      <c r="C8" s="26">
        <v>0.871</v>
      </c>
      <c r="D8" s="7"/>
      <c r="E8" s="8"/>
    </row>
    <row r="9" spans="1:12" x14ac:dyDescent="0.25">
      <c r="B9" s="9" t="s">
        <v>20</v>
      </c>
      <c r="C9" s="27">
        <v>0.129</v>
      </c>
      <c r="E9" s="10"/>
    </row>
    <row r="10" spans="1:12" x14ac:dyDescent="0.25">
      <c r="B10" s="11"/>
      <c r="C10" s="12"/>
      <c r="D10" s="12"/>
      <c r="E10" s="13"/>
      <c r="L10" s="25"/>
    </row>
    <row r="11" spans="1:12" x14ac:dyDescent="0.25">
      <c r="L11" s="25"/>
    </row>
    <row r="12" spans="1:12" x14ac:dyDescent="0.25">
      <c r="B12" s="21" t="s">
        <v>62</v>
      </c>
    </row>
    <row r="13" spans="1:12" x14ac:dyDescent="0.25">
      <c r="B13" t="s">
        <v>63</v>
      </c>
    </row>
    <row r="14" spans="1:12" x14ac:dyDescent="0.25">
      <c r="B14" t="s">
        <v>76</v>
      </c>
    </row>
    <row r="15" spans="1:12" x14ac:dyDescent="0.25">
      <c r="B15" t="s">
        <v>102</v>
      </c>
    </row>
  </sheetData>
  <hyperlinks>
    <hyperlink ref="B4" r:id="rId1" display="Investors" xr:uid="{E0D9BF74-AE5C-4AAC-B43B-467E969858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0587-FA20-4F4F-A4B2-08187505ABA6}">
  <dimension ref="A1:Z6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1" sqref="G11"/>
    </sheetView>
  </sheetViews>
  <sheetFormatPr defaultRowHeight="15" x14ac:dyDescent="0.25"/>
  <cols>
    <col min="1" max="1" width="5.42578125" bestFit="1" customWidth="1"/>
    <col min="2" max="2" width="25" customWidth="1"/>
  </cols>
  <sheetData>
    <row r="1" spans="1:26" x14ac:dyDescent="0.25">
      <c r="A1" s="24" t="s">
        <v>10</v>
      </c>
    </row>
    <row r="2" spans="1:26" x14ac:dyDescent="0.25">
      <c r="C2" s="4" t="s">
        <v>78</v>
      </c>
      <c r="D2" s="4" t="s">
        <v>79</v>
      </c>
      <c r="E2" s="4" t="s">
        <v>80</v>
      </c>
      <c r="F2" s="4" t="s">
        <v>38</v>
      </c>
      <c r="G2" s="4" t="s">
        <v>77</v>
      </c>
      <c r="H2" s="4" t="s">
        <v>81</v>
      </c>
      <c r="I2" s="4" t="s">
        <v>82</v>
      </c>
      <c r="J2" s="4" t="s">
        <v>83</v>
      </c>
    </row>
    <row r="3" spans="1:26" x14ac:dyDescent="0.25">
      <c r="B3" t="s">
        <v>84</v>
      </c>
      <c r="C3" s="28">
        <v>135</v>
      </c>
      <c r="D3" s="28"/>
      <c r="E3" s="28"/>
      <c r="F3" s="28"/>
      <c r="G3" s="28">
        <v>142</v>
      </c>
      <c r="H3" s="28">
        <v>144</v>
      </c>
      <c r="I3" s="28"/>
      <c r="J3" s="28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28"/>
      <c r="W3" s="28"/>
      <c r="X3" s="28"/>
      <c r="Y3" s="28"/>
      <c r="Z3" s="28"/>
    </row>
    <row r="4" spans="1:26" x14ac:dyDescent="0.25">
      <c r="B4" t="s">
        <v>85</v>
      </c>
      <c r="C4" s="28">
        <v>95</v>
      </c>
      <c r="D4" s="28"/>
      <c r="E4" s="28"/>
      <c r="F4" s="28"/>
      <c r="G4" s="28">
        <v>96</v>
      </c>
      <c r="H4" s="28">
        <v>96</v>
      </c>
      <c r="I4" s="28"/>
      <c r="J4" s="28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28"/>
      <c r="W4" s="28"/>
      <c r="X4" s="28"/>
      <c r="Y4" s="28"/>
      <c r="Z4" s="28"/>
    </row>
    <row r="5" spans="1:26" x14ac:dyDescent="0.25">
      <c r="B5" t="s">
        <v>86</v>
      </c>
      <c r="C5" s="28">
        <v>45</v>
      </c>
      <c r="D5" s="28"/>
      <c r="E5" s="28"/>
      <c r="F5" s="28"/>
      <c r="G5" s="28">
        <v>46</v>
      </c>
      <c r="H5" s="28">
        <v>47</v>
      </c>
      <c r="I5" s="28"/>
      <c r="J5" s="28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28"/>
      <c r="W5" s="28"/>
      <c r="X5" s="28"/>
      <c r="Y5" s="28"/>
      <c r="Z5" s="28"/>
    </row>
    <row r="6" spans="1:26" x14ac:dyDescent="0.25">
      <c r="B6" t="s">
        <v>87</v>
      </c>
      <c r="C6" s="28">
        <v>56</v>
      </c>
      <c r="D6" s="28"/>
      <c r="E6" s="28"/>
      <c r="F6" s="28"/>
      <c r="G6" s="28">
        <v>55</v>
      </c>
      <c r="H6" s="28">
        <v>287</v>
      </c>
      <c r="I6" s="28"/>
      <c r="J6" s="28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28"/>
      <c r="W6" s="28"/>
      <c r="X6" s="28"/>
      <c r="Y6" s="28"/>
      <c r="Z6" s="28"/>
    </row>
    <row r="7" spans="1:26" x14ac:dyDescent="0.25">
      <c r="B7" t="s">
        <v>88</v>
      </c>
      <c r="C7" s="28">
        <f t="shared" ref="C7:F7" si="0">+C6+SUM(C3:C5)</f>
        <v>331</v>
      </c>
      <c r="D7" s="28">
        <f t="shared" si="0"/>
        <v>0</v>
      </c>
      <c r="E7" s="28">
        <f t="shared" si="0"/>
        <v>0</v>
      </c>
      <c r="F7" s="28">
        <f t="shared" si="0"/>
        <v>0</v>
      </c>
      <c r="G7" s="28">
        <f>+G6+SUM(G3:G5)</f>
        <v>339</v>
      </c>
      <c r="H7" s="28">
        <v>574</v>
      </c>
      <c r="I7" s="28">
        <f t="shared" ref="H7:J7" si="1">+I6+SUM(I3:I5)</f>
        <v>0</v>
      </c>
      <c r="J7" s="28">
        <f t="shared" si="1"/>
        <v>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28"/>
      <c r="W7" s="28"/>
      <c r="X7" s="28"/>
      <c r="Y7" s="28"/>
      <c r="Z7" s="28"/>
    </row>
    <row r="8" spans="1:26" x14ac:dyDescent="0.25">
      <c r="B8" t="s">
        <v>95</v>
      </c>
      <c r="C8" s="28">
        <v>50</v>
      </c>
      <c r="D8" s="28"/>
      <c r="E8" s="28"/>
      <c r="F8" s="28"/>
      <c r="G8" s="28">
        <v>56</v>
      </c>
      <c r="H8" s="28">
        <v>55</v>
      </c>
      <c r="I8" s="28"/>
      <c r="J8" s="28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28"/>
      <c r="W8" s="28"/>
      <c r="X8" s="28"/>
      <c r="Y8" s="28"/>
      <c r="Z8" s="28"/>
    </row>
    <row r="9" spans="1:26" x14ac:dyDescent="0.25">
      <c r="B9" t="s">
        <v>96</v>
      </c>
      <c r="C9" s="28">
        <v>26</v>
      </c>
      <c r="D9" s="28"/>
      <c r="E9" s="28"/>
      <c r="F9" s="28"/>
      <c r="G9" s="28">
        <v>27</v>
      </c>
      <c r="H9" s="28">
        <v>29</v>
      </c>
      <c r="I9" s="28"/>
      <c r="J9" s="28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28"/>
      <c r="W9" s="28"/>
      <c r="X9" s="28"/>
      <c r="Y9" s="28"/>
      <c r="Z9" s="28"/>
    </row>
    <row r="10" spans="1:26" x14ac:dyDescent="0.25">
      <c r="B10" t="s">
        <v>97</v>
      </c>
      <c r="C10" s="28">
        <v>7</v>
      </c>
      <c r="D10" s="28"/>
      <c r="E10" s="28"/>
      <c r="F10" s="28"/>
      <c r="G10" s="28">
        <v>7</v>
      </c>
      <c r="H10" s="28">
        <v>7</v>
      </c>
      <c r="I10" s="28"/>
      <c r="J10" s="28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28"/>
      <c r="W10" s="28"/>
      <c r="X10" s="28"/>
      <c r="Y10" s="28"/>
      <c r="Z10" s="28"/>
    </row>
    <row r="11" spans="1:26" x14ac:dyDescent="0.25">
      <c r="B11" t="s">
        <v>87</v>
      </c>
      <c r="C11" s="28">
        <v>13</v>
      </c>
      <c r="D11" s="28"/>
      <c r="E11" s="28"/>
      <c r="F11" s="28"/>
      <c r="G11" s="28">
        <v>11</v>
      </c>
      <c r="H11" s="28">
        <v>91</v>
      </c>
      <c r="I11" s="28"/>
      <c r="J11" s="2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28"/>
      <c r="W11" s="28"/>
      <c r="X11" s="28"/>
      <c r="Y11" s="28"/>
      <c r="Z11" s="28"/>
    </row>
    <row r="12" spans="1:26" x14ac:dyDescent="0.25">
      <c r="B12" t="s">
        <v>98</v>
      </c>
      <c r="C12" s="28">
        <f t="shared" ref="C12:F12" si="2">+SUM(C8:C11)</f>
        <v>96</v>
      </c>
      <c r="D12" s="28">
        <f t="shared" si="2"/>
        <v>0</v>
      </c>
      <c r="E12" s="28">
        <f t="shared" si="2"/>
        <v>0</v>
      </c>
      <c r="F12" s="28">
        <f t="shared" si="2"/>
        <v>0</v>
      </c>
      <c r="G12" s="28">
        <f>+SUM(G8:G11)</f>
        <v>101</v>
      </c>
      <c r="H12" s="28">
        <v>182</v>
      </c>
      <c r="I12" s="28">
        <f t="shared" ref="H12:J12" si="3">+SUM(I8:I11)</f>
        <v>0</v>
      </c>
      <c r="J12" s="28">
        <f t="shared" si="3"/>
        <v>0</v>
      </c>
      <c r="K12" s="28"/>
      <c r="L12" s="28"/>
      <c r="M12" s="17"/>
      <c r="N12" s="17"/>
      <c r="O12" s="17"/>
      <c r="P12" s="17"/>
      <c r="Q12" s="17"/>
      <c r="R12" s="17"/>
      <c r="S12" s="17"/>
      <c r="T12" s="17"/>
      <c r="U12" s="17"/>
      <c r="V12" s="28"/>
      <c r="W12" s="28"/>
      <c r="X12" s="28"/>
      <c r="Y12" s="28"/>
      <c r="Z12" s="28"/>
    </row>
    <row r="13" spans="1:26" x14ac:dyDescent="0.25">
      <c r="B13" s="1" t="s">
        <v>99</v>
      </c>
      <c r="C13" s="29">
        <f t="shared" ref="C13:F13" si="4">+C12+C7</f>
        <v>427</v>
      </c>
      <c r="D13" s="29">
        <f t="shared" si="4"/>
        <v>0</v>
      </c>
      <c r="E13" s="29">
        <f t="shared" si="4"/>
        <v>0</v>
      </c>
      <c r="F13" s="29">
        <f t="shared" si="4"/>
        <v>0</v>
      </c>
      <c r="G13" s="29">
        <f>+G12+G7</f>
        <v>440</v>
      </c>
      <c r="H13" s="29">
        <v>756</v>
      </c>
      <c r="I13" s="29">
        <f t="shared" ref="H13:J13" si="5">+I12+I7</f>
        <v>0</v>
      </c>
      <c r="J13" s="29">
        <f t="shared" si="5"/>
        <v>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28"/>
      <c r="W13" s="28"/>
      <c r="X13" s="28"/>
      <c r="Y13" s="28"/>
      <c r="Z13" s="28"/>
    </row>
    <row r="14" spans="1:26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28"/>
      <c r="W14" s="28"/>
      <c r="X14" s="28"/>
      <c r="Y14" s="28"/>
      <c r="Z14" s="28"/>
    </row>
    <row r="15" spans="1:26" x14ac:dyDescent="0.25">
      <c r="B15" t="s">
        <v>89</v>
      </c>
      <c r="C15" s="17">
        <v>362.63</v>
      </c>
      <c r="D15" s="17"/>
      <c r="E15" s="17"/>
      <c r="F15" s="17"/>
      <c r="G15" s="17">
        <v>380.75099999999998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28"/>
      <c r="W15" s="28"/>
      <c r="X15" s="28"/>
      <c r="Y15" s="28"/>
      <c r="Z15" s="28"/>
    </row>
    <row r="16" spans="1:26" x14ac:dyDescent="0.25">
      <c r="B16" t="s">
        <v>90</v>
      </c>
      <c r="C16" s="17">
        <v>245.94499999999999</v>
      </c>
      <c r="D16" s="17"/>
      <c r="E16" s="17"/>
      <c r="F16" s="17"/>
      <c r="G16" s="17">
        <v>244.292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28"/>
      <c r="W16" s="28"/>
      <c r="X16" s="28"/>
      <c r="Y16" s="28"/>
      <c r="Z16" s="28"/>
    </row>
    <row r="17" spans="2:26" x14ac:dyDescent="0.25">
      <c r="B17" t="s">
        <v>91</v>
      </c>
      <c r="C17" s="17">
        <v>96.409000000000006</v>
      </c>
      <c r="D17" s="17"/>
      <c r="E17" s="17"/>
      <c r="F17" s="17"/>
      <c r="G17" s="17">
        <v>96.715999999999994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28"/>
      <c r="W17" s="28"/>
      <c r="X17" s="28"/>
      <c r="Y17" s="28"/>
      <c r="Z17" s="28"/>
    </row>
    <row r="18" spans="2:26" x14ac:dyDescent="0.25">
      <c r="B18" t="s">
        <v>21</v>
      </c>
      <c r="C18" s="17">
        <v>704.98400000000004</v>
      </c>
      <c r="D18" s="17"/>
      <c r="E18" s="17"/>
      <c r="F18" s="17"/>
      <c r="G18" s="17">
        <v>721.75900000000001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28"/>
      <c r="W18" s="28"/>
      <c r="X18" s="28"/>
      <c r="Y18" s="28"/>
      <c r="Z18" s="28"/>
    </row>
    <row r="19" spans="2:26" x14ac:dyDescent="0.25">
      <c r="B19" t="s">
        <v>92</v>
      </c>
      <c r="C19" s="17">
        <v>27.384</v>
      </c>
      <c r="D19" s="17"/>
      <c r="E19" s="17"/>
      <c r="F19" s="17"/>
      <c r="G19" s="17">
        <v>31.210999999999999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28"/>
      <c r="W19" s="28"/>
      <c r="X19" s="28"/>
      <c r="Y19" s="28"/>
      <c r="Z19" s="28"/>
    </row>
    <row r="20" spans="2:26" x14ac:dyDescent="0.25">
      <c r="B20" t="s">
        <v>93</v>
      </c>
      <c r="C20" s="17">
        <v>77.674999999999997</v>
      </c>
      <c r="D20" s="17"/>
      <c r="E20" s="17"/>
      <c r="F20" s="17"/>
      <c r="G20" s="17">
        <v>69.444000000000003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28"/>
      <c r="W20" s="28"/>
      <c r="X20" s="28"/>
      <c r="Y20" s="28"/>
      <c r="Z20" s="28"/>
    </row>
    <row r="21" spans="2:26" x14ac:dyDescent="0.25">
      <c r="B21" t="s">
        <v>94</v>
      </c>
      <c r="C21" s="17">
        <v>7.9660000000000002</v>
      </c>
      <c r="D21" s="17"/>
      <c r="E21" s="17"/>
      <c r="F21" s="17"/>
      <c r="G21" s="17">
        <v>6.6079999999999997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28"/>
      <c r="W21" s="28"/>
      <c r="X21" s="28"/>
      <c r="Y21" s="28"/>
      <c r="Z21" s="28"/>
    </row>
    <row r="22" spans="2:26" x14ac:dyDescent="0.25">
      <c r="B22" t="s">
        <v>22</v>
      </c>
      <c r="C22" s="17">
        <v>113.024</v>
      </c>
      <c r="D22" s="17"/>
      <c r="E22" s="17"/>
      <c r="F22" s="17"/>
      <c r="G22" s="17">
        <v>107.26300000000001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8"/>
      <c r="W22" s="28"/>
      <c r="X22" s="28"/>
      <c r="Y22" s="28"/>
      <c r="Z22" s="28"/>
    </row>
    <row r="23" spans="2:26" x14ac:dyDescent="0.25">
      <c r="B23" s="1" t="s">
        <v>23</v>
      </c>
      <c r="C23" s="18">
        <f>+C22+C18</f>
        <v>818.00800000000004</v>
      </c>
      <c r="D23" s="18">
        <f t="shared" ref="D23:J23" si="6">+D22+D18</f>
        <v>0</v>
      </c>
      <c r="E23" s="18">
        <f t="shared" si="6"/>
        <v>0</v>
      </c>
      <c r="F23" s="18">
        <f t="shared" si="6"/>
        <v>0</v>
      </c>
      <c r="G23" s="18">
        <f t="shared" si="6"/>
        <v>829.02200000000005</v>
      </c>
      <c r="H23" s="18">
        <f t="shared" si="6"/>
        <v>0</v>
      </c>
      <c r="I23" s="18">
        <f t="shared" si="6"/>
        <v>0</v>
      </c>
      <c r="J23" s="18">
        <f t="shared" si="6"/>
        <v>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28"/>
      <c r="W23" s="28"/>
      <c r="X23" s="28"/>
      <c r="Y23" s="28"/>
      <c r="Z23" s="28"/>
    </row>
    <row r="24" spans="2:26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8"/>
      <c r="W24" s="28"/>
      <c r="X24" s="28"/>
      <c r="Y24" s="28"/>
      <c r="Z24" s="28"/>
    </row>
    <row r="25" spans="2:26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8"/>
      <c r="W25" s="28"/>
      <c r="X25" s="28"/>
      <c r="Y25" s="28"/>
      <c r="Z25" s="28"/>
    </row>
    <row r="26" spans="2:26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28"/>
      <c r="W26" s="28"/>
      <c r="X26" s="28"/>
      <c r="Y26" s="28"/>
      <c r="Z26" s="28"/>
    </row>
    <row r="27" spans="2:26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28"/>
      <c r="W27" s="28"/>
      <c r="X27" s="28"/>
      <c r="Y27" s="28"/>
      <c r="Z27" s="28"/>
    </row>
    <row r="28" spans="2:26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28"/>
      <c r="W28" s="28"/>
      <c r="X28" s="28"/>
      <c r="Y28" s="28"/>
      <c r="Z28" s="28"/>
    </row>
    <row r="29" spans="2:26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8"/>
      <c r="W29" s="28"/>
      <c r="X29" s="28"/>
      <c r="Y29" s="28"/>
      <c r="Z29" s="28"/>
    </row>
    <row r="30" spans="2:26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28"/>
      <c r="W30" s="28"/>
      <c r="X30" s="28"/>
      <c r="Y30" s="28"/>
      <c r="Z30" s="28"/>
    </row>
    <row r="31" spans="2:26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8"/>
      <c r="W31" s="28"/>
      <c r="X31" s="28"/>
      <c r="Y31" s="28"/>
      <c r="Z31" s="28"/>
    </row>
    <row r="32" spans="2:26" x14ac:dyDescent="0.25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28"/>
      <c r="W32" s="28"/>
      <c r="X32" s="28"/>
      <c r="Y32" s="28"/>
      <c r="Z32" s="28"/>
    </row>
    <row r="33" spans="3:26" x14ac:dyDescent="0.25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28"/>
      <c r="W33" s="28"/>
      <c r="X33" s="28"/>
      <c r="Y33" s="28"/>
      <c r="Z33" s="28"/>
    </row>
    <row r="34" spans="3:26" x14ac:dyDescent="0.25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28"/>
      <c r="W34" s="28"/>
      <c r="X34" s="28"/>
      <c r="Y34" s="28"/>
      <c r="Z34" s="28"/>
    </row>
    <row r="35" spans="3:26" x14ac:dyDescent="0.2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28"/>
      <c r="W35" s="28"/>
      <c r="X35" s="28"/>
      <c r="Y35" s="28"/>
      <c r="Z35" s="28"/>
    </row>
    <row r="36" spans="3:26" x14ac:dyDescent="0.2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28"/>
      <c r="W36" s="28"/>
      <c r="X36" s="28"/>
      <c r="Y36" s="28"/>
      <c r="Z36" s="28"/>
    </row>
    <row r="37" spans="3:26" x14ac:dyDescent="0.2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28"/>
      <c r="W37" s="28"/>
      <c r="X37" s="28"/>
      <c r="Y37" s="28"/>
      <c r="Z37" s="28"/>
    </row>
    <row r="38" spans="3:26" x14ac:dyDescent="0.25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28"/>
      <c r="W38" s="28"/>
      <c r="X38" s="28"/>
      <c r="Y38" s="28"/>
      <c r="Z38" s="28"/>
    </row>
    <row r="39" spans="3:26" x14ac:dyDescent="0.25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28"/>
      <c r="W39" s="28"/>
      <c r="X39" s="28"/>
      <c r="Y39" s="28"/>
      <c r="Z39" s="28"/>
    </row>
    <row r="40" spans="3:26" x14ac:dyDescent="0.25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28"/>
      <c r="W40" s="28"/>
      <c r="X40" s="28"/>
      <c r="Y40" s="28"/>
      <c r="Z40" s="28"/>
    </row>
    <row r="41" spans="3:26" x14ac:dyDescent="0.25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8"/>
      <c r="W41" s="28"/>
      <c r="X41" s="28"/>
      <c r="Y41" s="28"/>
      <c r="Z41" s="28"/>
    </row>
    <row r="42" spans="3:26" x14ac:dyDescent="0.25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28"/>
      <c r="W42" s="28"/>
      <c r="X42" s="28"/>
      <c r="Y42" s="28"/>
      <c r="Z42" s="28"/>
    </row>
    <row r="43" spans="3:26" x14ac:dyDescent="0.2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28"/>
      <c r="W43" s="28"/>
      <c r="X43" s="28"/>
      <c r="Y43" s="28"/>
      <c r="Z43" s="28"/>
    </row>
    <row r="44" spans="3:26" x14ac:dyDescent="0.2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28"/>
      <c r="W44" s="28"/>
      <c r="X44" s="28"/>
      <c r="Y44" s="28"/>
      <c r="Z44" s="28"/>
    </row>
    <row r="45" spans="3:26" x14ac:dyDescent="0.25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8"/>
      <c r="W45" s="28"/>
      <c r="X45" s="28"/>
      <c r="Y45" s="28"/>
      <c r="Z45" s="28"/>
    </row>
    <row r="46" spans="3:26" x14ac:dyDescent="0.25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28"/>
      <c r="W46" s="28"/>
      <c r="X46" s="28"/>
      <c r="Y46" s="28"/>
      <c r="Z46" s="28"/>
    </row>
    <row r="47" spans="3:26" x14ac:dyDescent="0.25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8"/>
      <c r="W47" s="28"/>
      <c r="X47" s="28"/>
      <c r="Y47" s="28"/>
      <c r="Z47" s="28"/>
    </row>
    <row r="48" spans="3:26" x14ac:dyDescent="0.25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28"/>
      <c r="W48" s="28"/>
      <c r="X48" s="28"/>
      <c r="Y48" s="28"/>
      <c r="Z48" s="28"/>
    </row>
    <row r="49" spans="3:26" x14ac:dyDescent="0.25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28"/>
      <c r="W49" s="28"/>
      <c r="X49" s="28"/>
      <c r="Y49" s="28"/>
      <c r="Z49" s="28"/>
    </row>
    <row r="50" spans="3:26" x14ac:dyDescent="0.25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28"/>
      <c r="W50" s="28"/>
      <c r="X50" s="28"/>
      <c r="Y50" s="28"/>
      <c r="Z50" s="28"/>
    </row>
    <row r="51" spans="3:26" x14ac:dyDescent="0.2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8"/>
      <c r="W51" s="28"/>
      <c r="X51" s="28"/>
      <c r="Y51" s="28"/>
      <c r="Z51" s="28"/>
    </row>
    <row r="52" spans="3:26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28"/>
      <c r="W52" s="28"/>
      <c r="X52" s="28"/>
      <c r="Y52" s="28"/>
      <c r="Z52" s="28"/>
    </row>
    <row r="53" spans="3:26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28"/>
      <c r="W53" s="28"/>
      <c r="X53" s="28"/>
      <c r="Y53" s="28"/>
      <c r="Z53" s="28"/>
    </row>
    <row r="54" spans="3:26" x14ac:dyDescent="0.2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28"/>
      <c r="W54" s="28"/>
      <c r="X54" s="28"/>
      <c r="Y54" s="28"/>
      <c r="Z54" s="28"/>
    </row>
    <row r="55" spans="3:26" x14ac:dyDescent="0.2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3:26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3:26" x14ac:dyDescent="0.2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spans="3:26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3:26" x14ac:dyDescent="0.2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3:26" x14ac:dyDescent="0.2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3:26" x14ac:dyDescent="0.2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spans="3:26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3:26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3:26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3:21" x14ac:dyDescent="0.2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3:21" x14ac:dyDescent="0.2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3:21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3:21" x14ac:dyDescent="0.2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3:21" x14ac:dyDescent="0.2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</sheetData>
  <hyperlinks>
    <hyperlink ref="A1" location="Main!A1" display="Main" xr:uid="{E175168B-C7B1-4827-A694-306E4ED42C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99E7-D2CC-4706-93A7-AC71219BBB03}">
  <dimension ref="A1:BK405"/>
  <sheetViews>
    <sheetView tabSelected="1" zoomScale="200" zoomScaleNormal="2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P40" sqref="P40"/>
    </sheetView>
  </sheetViews>
  <sheetFormatPr defaultRowHeight="15" x14ac:dyDescent="0.25"/>
  <cols>
    <col min="1" max="1" width="5.42578125" bestFit="1" customWidth="1"/>
    <col min="2" max="2" width="34.140625" customWidth="1"/>
  </cols>
  <sheetData>
    <row r="1" spans="1:63" x14ac:dyDescent="0.25">
      <c r="A1" s="2" t="s">
        <v>10</v>
      </c>
    </row>
    <row r="2" spans="1:63" x14ac:dyDescent="0.25"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100</v>
      </c>
      <c r="J2" s="4" t="s">
        <v>101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4" t="s">
        <v>44</v>
      </c>
    </row>
    <row r="3" spans="1:63" x14ac:dyDescent="0.25">
      <c r="B3" t="s">
        <v>51</v>
      </c>
      <c r="C3" s="5"/>
      <c r="D3" s="4"/>
      <c r="E3" s="4"/>
      <c r="F3" s="4"/>
      <c r="G3" s="4"/>
      <c r="H3" s="4">
        <v>143</v>
      </c>
      <c r="I3" s="4">
        <v>144</v>
      </c>
      <c r="J3" s="4"/>
      <c r="L3" s="4">
        <v>104</v>
      </c>
      <c r="M3" s="4">
        <v>104</v>
      </c>
      <c r="N3" s="4">
        <v>117</v>
      </c>
      <c r="O3" s="4">
        <v>125</v>
      </c>
      <c r="P3" s="4">
        <v>132</v>
      </c>
      <c r="Q3" s="4">
        <v>143</v>
      </c>
    </row>
    <row r="4" spans="1:63" x14ac:dyDescent="0.25">
      <c r="B4" t="s">
        <v>52</v>
      </c>
      <c r="C4" s="5"/>
      <c r="D4" s="4"/>
      <c r="E4" s="4"/>
      <c r="F4" s="4"/>
      <c r="G4" s="4"/>
      <c r="H4" s="4">
        <v>96</v>
      </c>
      <c r="I4" s="4">
        <v>96</v>
      </c>
      <c r="J4" s="4"/>
      <c r="L4" s="4">
        <f>56+19</f>
        <v>75</v>
      </c>
      <c r="M4" s="4">
        <f>61+19</f>
        <v>80</v>
      </c>
      <c r="N4" s="4">
        <v>84</v>
      </c>
      <c r="O4" s="4">
        <v>88</v>
      </c>
      <c r="P4" s="4">
        <v>95</v>
      </c>
      <c r="Q4" s="4">
        <v>96</v>
      </c>
    </row>
    <row r="5" spans="1:63" x14ac:dyDescent="0.25">
      <c r="B5" t="s">
        <v>53</v>
      </c>
      <c r="C5" s="5"/>
      <c r="D5" s="4"/>
      <c r="E5" s="4"/>
      <c r="F5" s="4"/>
      <c r="G5" s="4"/>
      <c r="H5" s="4">
        <v>47</v>
      </c>
      <c r="I5" s="4">
        <v>47</v>
      </c>
      <c r="J5" s="4"/>
      <c r="L5" s="4">
        <v>30</v>
      </c>
      <c r="M5" s="4">
        <v>35</v>
      </c>
      <c r="N5" s="4">
        <v>36</v>
      </c>
      <c r="O5" s="4">
        <v>38</v>
      </c>
      <c r="P5" s="4">
        <v>45</v>
      </c>
      <c r="Q5" s="4">
        <v>47</v>
      </c>
    </row>
    <row r="6" spans="1:63" x14ac:dyDescent="0.25">
      <c r="B6" s="1" t="s">
        <v>54</v>
      </c>
      <c r="C6" s="20">
        <f t="shared" ref="C6:J6" si="0">+SUM(C3:C5)</f>
        <v>0</v>
      </c>
      <c r="D6" s="20">
        <f t="shared" si="0"/>
        <v>0</v>
      </c>
      <c r="E6" s="20">
        <f t="shared" si="0"/>
        <v>0</v>
      </c>
      <c r="F6" s="20">
        <f t="shared" si="0"/>
        <v>0</v>
      </c>
      <c r="G6" s="20">
        <f t="shared" si="0"/>
        <v>0</v>
      </c>
      <c r="H6" s="20">
        <f t="shared" si="0"/>
        <v>286</v>
      </c>
      <c r="I6" s="20">
        <f t="shared" si="0"/>
        <v>287</v>
      </c>
      <c r="J6" s="20">
        <f t="shared" si="0"/>
        <v>0</v>
      </c>
      <c r="L6" s="20">
        <f t="shared" ref="L6:P6" si="1">+SUM(L3:L5)</f>
        <v>209</v>
      </c>
      <c r="M6" s="20">
        <f t="shared" si="1"/>
        <v>219</v>
      </c>
      <c r="N6" s="20">
        <f t="shared" si="1"/>
        <v>237</v>
      </c>
      <c r="O6" s="20">
        <f t="shared" si="1"/>
        <v>251</v>
      </c>
      <c r="P6" s="20">
        <f t="shared" si="1"/>
        <v>272</v>
      </c>
      <c r="Q6" s="20">
        <f>+SUM(Q3:Q5)</f>
        <v>286</v>
      </c>
    </row>
    <row r="7" spans="1:63" x14ac:dyDescent="0.25">
      <c r="B7" t="s">
        <v>55</v>
      </c>
      <c r="C7" s="5"/>
      <c r="D7" s="4"/>
      <c r="E7" s="4"/>
      <c r="F7" s="4"/>
      <c r="G7" s="4"/>
      <c r="H7" s="4">
        <v>56</v>
      </c>
      <c r="I7" s="4">
        <v>54</v>
      </c>
      <c r="J7" s="4"/>
      <c r="L7" s="4">
        <v>64</v>
      </c>
      <c r="M7" s="4">
        <v>63</v>
      </c>
      <c r="N7" s="4">
        <v>64</v>
      </c>
      <c r="O7" s="4">
        <v>63</v>
      </c>
      <c r="P7" s="4">
        <v>57</v>
      </c>
      <c r="Q7" s="4">
        <v>56</v>
      </c>
    </row>
    <row r="8" spans="1:63" x14ac:dyDescent="0.25">
      <c r="B8" t="s">
        <v>56</v>
      </c>
      <c r="C8" s="5"/>
      <c r="D8" s="4"/>
      <c r="E8" s="4"/>
      <c r="F8" s="4"/>
      <c r="G8" s="4"/>
      <c r="H8" s="4">
        <v>56</v>
      </c>
      <c r="I8" s="4">
        <v>55</v>
      </c>
      <c r="J8" s="4"/>
      <c r="L8" s="4">
        <v>0</v>
      </c>
      <c r="M8" s="4">
        <v>0</v>
      </c>
      <c r="N8" s="4">
        <v>4</v>
      </c>
      <c r="O8" s="4">
        <v>44</v>
      </c>
      <c r="P8" s="4">
        <v>48</v>
      </c>
      <c r="Q8" s="4">
        <v>56</v>
      </c>
    </row>
    <row r="9" spans="1:63" x14ac:dyDescent="0.25">
      <c r="B9" t="s">
        <v>57</v>
      </c>
      <c r="C9" s="5"/>
      <c r="D9" s="4"/>
      <c r="E9" s="4"/>
      <c r="F9" s="4"/>
      <c r="G9" s="4"/>
      <c r="H9" s="4">
        <v>27</v>
      </c>
      <c r="I9" s="4">
        <v>29</v>
      </c>
      <c r="J9" s="4"/>
      <c r="L9" s="4">
        <v>0</v>
      </c>
      <c r="M9" s="4">
        <v>0</v>
      </c>
      <c r="N9" s="4">
        <v>20</v>
      </c>
      <c r="O9" s="4">
        <v>21</v>
      </c>
      <c r="P9" s="4">
        <v>26</v>
      </c>
      <c r="Q9" s="4">
        <v>27</v>
      </c>
    </row>
    <row r="10" spans="1:63" x14ac:dyDescent="0.25">
      <c r="B10" t="s">
        <v>58</v>
      </c>
      <c r="C10" s="5"/>
      <c r="D10" s="4"/>
      <c r="E10" s="4"/>
      <c r="F10" s="4"/>
      <c r="G10" s="4"/>
      <c r="H10" s="4">
        <v>7</v>
      </c>
      <c r="I10" s="4">
        <v>7</v>
      </c>
      <c r="J10" s="4"/>
      <c r="L10" s="4">
        <v>0</v>
      </c>
      <c r="M10" s="4">
        <v>0</v>
      </c>
      <c r="N10" s="4">
        <v>6</v>
      </c>
      <c r="O10" s="4">
        <v>7</v>
      </c>
      <c r="P10" s="4">
        <v>7</v>
      </c>
      <c r="Q10" s="4">
        <v>7</v>
      </c>
    </row>
    <row r="11" spans="1:63" x14ac:dyDescent="0.25">
      <c r="B11" s="1" t="s">
        <v>59</v>
      </c>
      <c r="C11" s="20">
        <f t="shared" ref="C11:J11" si="2">+SUM(C8:C10)</f>
        <v>0</v>
      </c>
      <c r="D11" s="20">
        <f t="shared" si="2"/>
        <v>0</v>
      </c>
      <c r="E11" s="20">
        <f t="shared" si="2"/>
        <v>0</v>
      </c>
      <c r="F11" s="20">
        <f t="shared" si="2"/>
        <v>0</v>
      </c>
      <c r="G11" s="20">
        <f t="shared" si="2"/>
        <v>0</v>
      </c>
      <c r="H11" s="20">
        <f t="shared" si="2"/>
        <v>90</v>
      </c>
      <c r="I11" s="20">
        <f t="shared" si="2"/>
        <v>91</v>
      </c>
      <c r="J11" s="20">
        <f t="shared" si="2"/>
        <v>0</v>
      </c>
      <c r="K11" s="1"/>
      <c r="L11" s="20">
        <f t="shared" ref="L11:P11" si="3">+SUM(L8:L10)</f>
        <v>0</v>
      </c>
      <c r="M11" s="20">
        <f t="shared" si="3"/>
        <v>0</v>
      </c>
      <c r="N11" s="20">
        <f t="shared" si="3"/>
        <v>30</v>
      </c>
      <c r="O11" s="20">
        <f t="shared" si="3"/>
        <v>72</v>
      </c>
      <c r="P11" s="20">
        <f t="shared" si="3"/>
        <v>81</v>
      </c>
      <c r="Q11" s="20">
        <f>+SUM(Q8:Q10)</f>
        <v>90</v>
      </c>
      <c r="R11" s="1"/>
      <c r="S11" s="1"/>
      <c r="T11" s="1"/>
    </row>
    <row r="12" spans="1:63" x14ac:dyDescent="0.25">
      <c r="B12" t="s">
        <v>60</v>
      </c>
      <c r="C12" s="5"/>
      <c r="D12" s="4"/>
      <c r="E12" s="4"/>
      <c r="F12" s="4"/>
      <c r="G12" s="4"/>
      <c r="H12" s="4">
        <v>11</v>
      </c>
      <c r="I12" s="4">
        <v>11</v>
      </c>
      <c r="J12" s="4"/>
      <c r="L12" s="4">
        <v>0</v>
      </c>
      <c r="M12" s="4">
        <v>0</v>
      </c>
      <c r="N12" s="4">
        <v>58</v>
      </c>
      <c r="O12" s="4">
        <v>19</v>
      </c>
      <c r="P12" s="4">
        <v>15</v>
      </c>
      <c r="Q12" s="4">
        <v>9</v>
      </c>
    </row>
    <row r="13" spans="1:63" x14ac:dyDescent="0.25">
      <c r="B13" t="s">
        <v>50</v>
      </c>
      <c r="C13" s="4">
        <f t="shared" ref="C13:J14" si="4">+C11+C6</f>
        <v>0</v>
      </c>
      <c r="D13" s="4">
        <f t="shared" si="4"/>
        <v>0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376</v>
      </c>
      <c r="I13" s="4">
        <f t="shared" si="4"/>
        <v>378</v>
      </c>
      <c r="J13" s="4">
        <f t="shared" si="4"/>
        <v>0</v>
      </c>
      <c r="L13" s="4">
        <f t="shared" ref="L13:P13" si="5">+L11+L6</f>
        <v>209</v>
      </c>
      <c r="M13" s="4">
        <f t="shared" si="5"/>
        <v>219</v>
      </c>
      <c r="N13" s="4">
        <f t="shared" si="5"/>
        <v>267</v>
      </c>
      <c r="O13" s="4">
        <f t="shared" si="5"/>
        <v>323</v>
      </c>
      <c r="P13" s="4">
        <f t="shared" si="5"/>
        <v>353</v>
      </c>
      <c r="Q13" s="4">
        <f>+Q11+Q6</f>
        <v>376</v>
      </c>
    </row>
    <row r="14" spans="1:63" x14ac:dyDescent="0.25">
      <c r="B14" t="s">
        <v>61</v>
      </c>
      <c r="C14" s="4">
        <f t="shared" si="4"/>
        <v>0</v>
      </c>
      <c r="D14" s="4">
        <f t="shared" si="4"/>
        <v>0</v>
      </c>
      <c r="E14" s="4">
        <f t="shared" si="4"/>
        <v>0</v>
      </c>
      <c r="F14" s="4">
        <f t="shared" si="4"/>
        <v>0</v>
      </c>
      <c r="G14" s="4">
        <f t="shared" si="4"/>
        <v>0</v>
      </c>
      <c r="H14" s="4">
        <f t="shared" si="4"/>
        <v>67</v>
      </c>
      <c r="I14" s="4">
        <f t="shared" si="4"/>
        <v>65</v>
      </c>
      <c r="J14" s="4">
        <f t="shared" si="4"/>
        <v>0</v>
      </c>
      <c r="L14" s="4">
        <f t="shared" ref="L14:P14" si="6">+L12+L7</f>
        <v>64</v>
      </c>
      <c r="M14" s="4">
        <f t="shared" si="6"/>
        <v>63</v>
      </c>
      <c r="N14" s="4">
        <f t="shared" si="6"/>
        <v>122</v>
      </c>
      <c r="O14" s="4">
        <f t="shared" si="6"/>
        <v>82</v>
      </c>
      <c r="P14" s="4">
        <f t="shared" si="6"/>
        <v>72</v>
      </c>
      <c r="Q14" s="4">
        <f>+Q12+Q7</f>
        <v>65</v>
      </c>
    </row>
    <row r="15" spans="1:63" x14ac:dyDescent="0.25">
      <c r="C15" s="5"/>
      <c r="D15" s="4"/>
      <c r="E15" s="4"/>
      <c r="F15" s="4"/>
      <c r="G15" s="4"/>
      <c r="H15" s="4"/>
      <c r="I15" s="4"/>
      <c r="J15" s="4"/>
      <c r="L15" s="4"/>
      <c r="M15" s="4"/>
      <c r="N15" s="4"/>
      <c r="O15" s="4"/>
      <c r="P15" s="4"/>
      <c r="Q15" s="4"/>
    </row>
    <row r="16" spans="1:63" x14ac:dyDescent="0.25">
      <c r="B16" t="s">
        <v>45</v>
      </c>
      <c r="C16" s="17"/>
      <c r="D16" s="17"/>
      <c r="E16" s="17"/>
      <c r="F16" s="17"/>
      <c r="G16" s="17">
        <f>512.995+46.684</f>
        <v>559.67899999999997</v>
      </c>
      <c r="H16" s="17"/>
      <c r="I16" s="17">
        <f>525.704+52.311</f>
        <v>578.01499999999999</v>
      </c>
      <c r="J16" s="17"/>
      <c r="K16" s="17"/>
      <c r="L16" s="17">
        <v>715.24400000000003</v>
      </c>
      <c r="M16" s="17">
        <v>717.86</v>
      </c>
      <c r="N16" s="17">
        <f>894.817+28.517</f>
        <v>923.33400000000006</v>
      </c>
      <c r="O16" s="17">
        <f>1029.327+80.177</f>
        <v>1109.5039999999999</v>
      </c>
      <c r="P16" s="17">
        <v>1291.377</v>
      </c>
      <c r="Q16" s="17">
        <v>1378.9549999999999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3"/>
      <c r="BE16" s="3"/>
      <c r="BF16" s="3"/>
      <c r="BG16" s="3"/>
      <c r="BH16" s="3"/>
      <c r="BI16" s="3"/>
      <c r="BJ16" s="3"/>
      <c r="BK16" s="3"/>
    </row>
    <row r="17" spans="2:63" x14ac:dyDescent="0.25">
      <c r="B17" t="s">
        <v>46</v>
      </c>
      <c r="C17" s="17"/>
      <c r="D17" s="17"/>
      <c r="E17" s="17"/>
      <c r="F17" s="17"/>
      <c r="G17" s="17">
        <f>380.578+128.856</f>
        <v>509.43399999999997</v>
      </c>
      <c r="H17" s="17"/>
      <c r="I17" s="17">
        <f>365.404+123.293</f>
        <v>488.697</v>
      </c>
      <c r="J17" s="17"/>
      <c r="K17" s="17"/>
      <c r="L17" s="17">
        <f>463.53+184.989</f>
        <v>648.51900000000001</v>
      </c>
      <c r="M17" s="17">
        <f>379.538+122.345</f>
        <v>501.88300000000004</v>
      </c>
      <c r="N17" s="17">
        <f>624.469+172.236</f>
        <v>796.70500000000004</v>
      </c>
      <c r="O17" s="17">
        <f>804.361+278.67</f>
        <v>1083.0309999999999</v>
      </c>
      <c r="P17" s="17">
        <v>910.48900000000003</v>
      </c>
      <c r="Q17" s="17">
        <v>949.32799999999997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3"/>
      <c r="BE17" s="3"/>
      <c r="BF17" s="3"/>
      <c r="BG17" s="3"/>
      <c r="BH17" s="3"/>
      <c r="BI17" s="3"/>
      <c r="BJ17" s="3"/>
      <c r="BK17" s="3"/>
    </row>
    <row r="18" spans="2:63" x14ac:dyDescent="0.25">
      <c r="B18" t="s">
        <v>47</v>
      </c>
      <c r="C18" s="17"/>
      <c r="D18" s="17"/>
      <c r="E18" s="17"/>
      <c r="F18" s="17"/>
      <c r="G18" s="17">
        <f>147.704+13.346</f>
        <v>161.05000000000001</v>
      </c>
      <c r="H18" s="17"/>
      <c r="I18" s="17">
        <f>147.858+11.095</f>
        <v>158.953</v>
      </c>
      <c r="J18" s="17"/>
      <c r="K18" s="17"/>
      <c r="L18" s="17">
        <v>263.94200000000001</v>
      </c>
      <c r="M18" s="17">
        <v>220.666</v>
      </c>
      <c r="N18" s="17">
        <f>304.881+21.183</f>
        <v>326.06399999999996</v>
      </c>
      <c r="O18" s="17">
        <f>368.07+42.285</f>
        <v>410.35500000000002</v>
      </c>
      <c r="P18" s="17">
        <v>371.29399999999998</v>
      </c>
      <c r="Q18" s="17">
        <v>379.03199999999998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3"/>
      <c r="BE18" s="3"/>
      <c r="BF18" s="3"/>
      <c r="BG18" s="3"/>
      <c r="BH18" s="3"/>
      <c r="BI18" s="3"/>
      <c r="BJ18" s="3"/>
      <c r="BK18" s="3"/>
    </row>
    <row r="19" spans="2:63" x14ac:dyDescent="0.25">
      <c r="B19" t="s">
        <v>48</v>
      </c>
      <c r="C19" s="17"/>
      <c r="D19" s="17"/>
      <c r="E19" s="17"/>
      <c r="F19" s="17"/>
      <c r="G19" s="17">
        <f>875.749+92.609</f>
        <v>968.35800000000006</v>
      </c>
      <c r="H19" s="17"/>
      <c r="I19" s="17">
        <f>883.187+99.114</f>
        <v>982.30100000000004</v>
      </c>
      <c r="J19" s="17"/>
      <c r="K19" s="17"/>
      <c r="L19" s="17">
        <v>1256.9179999999999</v>
      </c>
      <c r="M19" s="17">
        <v>1089.596</v>
      </c>
      <c r="N19" s="17">
        <f>1429.219+76.678</f>
        <v>1505.8969999999999</v>
      </c>
      <c r="O19" s="17">
        <f>1772.003+149.153</f>
        <v>1921.1559999999999</v>
      </c>
      <c r="P19" s="17">
        <v>2163.92</v>
      </c>
      <c r="Q19" s="17">
        <v>2331.8960000000002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3"/>
      <c r="BE19" s="3"/>
      <c r="BF19" s="3"/>
      <c r="BG19" s="3"/>
      <c r="BH19" s="3"/>
      <c r="BI19" s="3"/>
      <c r="BJ19" s="3"/>
      <c r="BK19" s="3"/>
    </row>
    <row r="20" spans="2:63" x14ac:dyDescent="0.25">
      <c r="B20" t="s">
        <v>49</v>
      </c>
      <c r="C20" s="17"/>
      <c r="D20" s="17"/>
      <c r="E20" s="17"/>
      <c r="F20" s="17"/>
      <c r="G20" s="17">
        <f>165.528+96.277</f>
        <v>261.80500000000001</v>
      </c>
      <c r="H20" s="17"/>
      <c r="I20" s="17">
        <f>155.779+87.586</f>
        <v>243.36500000000001</v>
      </c>
      <c r="J20" s="17"/>
      <c r="K20" s="17"/>
      <c r="L20" s="17">
        <v>370.78699999999998</v>
      </c>
      <c r="M20" s="17">
        <v>350.91300000000001</v>
      </c>
      <c r="N20" s="17">
        <f>394.947+233.346</f>
        <v>628.29300000000001</v>
      </c>
      <c r="O20" s="17">
        <f>429.755+251.979</f>
        <v>681.73400000000004</v>
      </c>
      <c r="P20" s="17">
        <v>409.23899999999998</v>
      </c>
      <c r="Q20" s="17">
        <v>375.42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3"/>
      <c r="BE20" s="3"/>
      <c r="BF20" s="3"/>
      <c r="BG20" s="3"/>
      <c r="BH20" s="3"/>
      <c r="BI20" s="3"/>
      <c r="BJ20" s="3"/>
      <c r="BK20" s="3"/>
    </row>
    <row r="21" spans="2:63" x14ac:dyDescent="0.25">
      <c r="B21" t="s">
        <v>21</v>
      </c>
      <c r="C21" s="17"/>
      <c r="D21" s="17"/>
      <c r="E21" s="17">
        <v>935.02700000000004</v>
      </c>
      <c r="F21" s="17"/>
      <c r="G21" s="17">
        <v>1041.277</v>
      </c>
      <c r="H21" s="17"/>
      <c r="I21" s="17">
        <v>1038.9649999999999</v>
      </c>
      <c r="J21" s="17"/>
      <c r="K21" s="17"/>
      <c r="L21" s="17">
        <f>+L23-L22</f>
        <v>1627.704</v>
      </c>
      <c r="M21" s="17">
        <f>+M23-M22</f>
        <v>1440.4090000000001</v>
      </c>
      <c r="N21" s="17">
        <v>1824.1659999999999</v>
      </c>
      <c r="O21" s="17">
        <v>2201.7579999999998</v>
      </c>
      <c r="P21" s="17">
        <v>2573.1590000000001</v>
      </c>
      <c r="Q21" s="17">
        <v>2707.3150000000001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3"/>
      <c r="BE21" s="3"/>
      <c r="BF21" s="3"/>
      <c r="BG21" s="3"/>
      <c r="BH21" s="3"/>
      <c r="BI21" s="3"/>
      <c r="BJ21" s="3"/>
      <c r="BK21" s="3"/>
    </row>
    <row r="22" spans="2:63" x14ac:dyDescent="0.25">
      <c r="B22" t="s">
        <v>22</v>
      </c>
      <c r="C22" s="17"/>
      <c r="D22" s="17"/>
      <c r="E22" s="17">
        <v>201.56299999999999</v>
      </c>
      <c r="F22" s="17"/>
      <c r="G22" s="17">
        <v>188.886</v>
      </c>
      <c r="H22" s="17"/>
      <c r="I22" s="17">
        <v>186.69900000000001</v>
      </c>
      <c r="J22" s="17"/>
      <c r="K22" s="17"/>
      <c r="L22" s="17">
        <v>0</v>
      </c>
      <c r="M22" s="17">
        <v>0</v>
      </c>
      <c r="N22" s="17">
        <v>221.93600000000001</v>
      </c>
      <c r="O22" s="17">
        <v>401.13200000000001</v>
      </c>
      <c r="P22" s="17">
        <v>411.05799999999999</v>
      </c>
      <c r="Q22" s="17">
        <v>401.60899999999998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3"/>
      <c r="BE22" s="3"/>
      <c r="BF22" s="3"/>
      <c r="BG22" s="3"/>
      <c r="BH22" s="3"/>
      <c r="BI22" s="3"/>
      <c r="BJ22" s="3"/>
      <c r="BK22" s="3"/>
    </row>
    <row r="23" spans="2:63" x14ac:dyDescent="0.25">
      <c r="B23" s="1" t="s">
        <v>23</v>
      </c>
      <c r="C23" s="18"/>
      <c r="D23" s="18"/>
      <c r="E23" s="18">
        <v>1136.5899999999999</v>
      </c>
      <c r="F23" s="18"/>
      <c r="G23" s="18">
        <v>1230.163</v>
      </c>
      <c r="H23" s="17"/>
      <c r="I23" s="18">
        <v>1225.665</v>
      </c>
      <c r="J23" s="17"/>
      <c r="K23" s="17"/>
      <c r="L23" s="18">
        <v>1627.704</v>
      </c>
      <c r="M23" s="18">
        <v>1440.4090000000001</v>
      </c>
      <c r="N23" s="18">
        <v>2046.1030000000001</v>
      </c>
      <c r="O23" s="18">
        <v>2602.89</v>
      </c>
      <c r="P23" s="18">
        <v>2984.2170000000001</v>
      </c>
      <c r="Q23" s="18">
        <v>3108.924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3"/>
      <c r="BE23" s="3"/>
      <c r="BF23" s="3"/>
      <c r="BG23" s="3"/>
      <c r="BH23" s="3"/>
      <c r="BI23" s="3"/>
      <c r="BJ23" s="3"/>
      <c r="BK23" s="3"/>
    </row>
    <row r="24" spans="2:63" x14ac:dyDescent="0.25">
      <c r="B24" t="s">
        <v>24</v>
      </c>
      <c r="C24" s="17"/>
      <c r="D24" s="17"/>
      <c r="E24" s="17">
        <v>285.601</v>
      </c>
      <c r="F24" s="17"/>
      <c r="G24" s="17">
        <v>287.07900000000001</v>
      </c>
      <c r="H24" s="17"/>
      <c r="I24" s="17">
        <v>283.71799999999996</v>
      </c>
      <c r="J24" s="17"/>
      <c r="K24" s="17"/>
      <c r="L24" s="17">
        <v>362.42399999999998</v>
      </c>
      <c r="M24" s="17">
        <v>350.77499999999998</v>
      </c>
      <c r="N24" s="17">
        <v>479.197</v>
      </c>
      <c r="O24" s="17">
        <v>615.04700000000003</v>
      </c>
      <c r="P24" s="17">
        <v>683.38699999999994</v>
      </c>
      <c r="Q24" s="17">
        <v>682.36699999999996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3"/>
      <c r="BE24" s="3"/>
      <c r="BF24" s="3"/>
      <c r="BG24" s="3"/>
      <c r="BH24" s="3"/>
      <c r="BI24" s="3"/>
      <c r="BJ24" s="3"/>
      <c r="BK24" s="3"/>
    </row>
    <row r="25" spans="2:63" x14ac:dyDescent="0.25">
      <c r="B25" t="s">
        <v>25</v>
      </c>
      <c r="C25" s="17">
        <f t="shared" ref="C25:F25" si="7">+C23-C24</f>
        <v>0</v>
      </c>
      <c r="D25" s="17">
        <f t="shared" si="7"/>
        <v>0</v>
      </c>
      <c r="E25" s="17">
        <f t="shared" si="7"/>
        <v>850.98899999999992</v>
      </c>
      <c r="F25" s="17">
        <f t="shared" si="7"/>
        <v>0</v>
      </c>
      <c r="G25" s="17">
        <f>+G23-G24</f>
        <v>943.08400000000006</v>
      </c>
      <c r="H25" s="17">
        <f t="shared" ref="H25:I25" si="8">+H23-H24</f>
        <v>0</v>
      </c>
      <c r="I25" s="17">
        <f t="shared" si="8"/>
        <v>941.947</v>
      </c>
      <c r="J25" s="17"/>
      <c r="K25" s="17"/>
      <c r="L25" s="17">
        <f t="shared" ref="L25:N25" si="9">+L23-L24</f>
        <v>1265.28</v>
      </c>
      <c r="M25" s="17">
        <f t="shared" si="9"/>
        <v>1089.634</v>
      </c>
      <c r="N25" s="17">
        <f t="shared" si="9"/>
        <v>1566.9059999999999</v>
      </c>
      <c r="O25" s="17">
        <f>+O23-O24</f>
        <v>1987.8429999999998</v>
      </c>
      <c r="P25" s="17">
        <f t="shared" ref="P25:Q25" si="10">+P23-P24</f>
        <v>2300.83</v>
      </c>
      <c r="Q25" s="17">
        <f t="shared" si="10"/>
        <v>2426.5569999999998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3"/>
      <c r="BE25" s="3"/>
      <c r="BF25" s="3"/>
      <c r="BG25" s="3"/>
      <c r="BH25" s="3"/>
      <c r="BI25" s="3"/>
      <c r="BJ25" s="3"/>
      <c r="BK25" s="3"/>
    </row>
    <row r="26" spans="2:63" x14ac:dyDescent="0.25">
      <c r="B26" t="s">
        <v>26</v>
      </c>
      <c r="C26" s="17"/>
      <c r="D26" s="17"/>
      <c r="E26" s="17">
        <v>374.74599999999998</v>
      </c>
      <c r="F26" s="17"/>
      <c r="G26" s="17">
        <v>419.27</v>
      </c>
      <c r="H26" s="17"/>
      <c r="I26" s="17">
        <v>429.50900000000001</v>
      </c>
      <c r="J26" s="17"/>
      <c r="K26" s="17"/>
      <c r="L26" s="17">
        <v>488.75900000000001</v>
      </c>
      <c r="M26" s="17">
        <v>463.58300000000003</v>
      </c>
      <c r="N26" s="17">
        <v>608.495</v>
      </c>
      <c r="O26" s="17">
        <v>757.39300000000003</v>
      </c>
      <c r="P26" s="17">
        <v>868.06200000000001</v>
      </c>
      <c r="Q26" s="17">
        <v>937.34900000000005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3"/>
      <c r="BE26" s="3"/>
      <c r="BF26" s="3"/>
      <c r="BG26" s="3"/>
      <c r="BH26" s="3"/>
      <c r="BI26" s="3"/>
      <c r="BJ26" s="3"/>
      <c r="BK26" s="3"/>
    </row>
    <row r="27" spans="2:63" x14ac:dyDescent="0.25">
      <c r="B27" t="s">
        <v>27</v>
      </c>
      <c r="C27" s="17"/>
      <c r="D27" s="17"/>
      <c r="E27" s="17">
        <v>156.893</v>
      </c>
      <c r="F27" s="17"/>
      <c r="G27" s="17">
        <v>166.34899999999999</v>
      </c>
      <c r="H27" s="17"/>
      <c r="I27" s="17">
        <v>170.39599999999999</v>
      </c>
      <c r="J27" s="17"/>
      <c r="K27" s="17"/>
      <c r="L27" s="17">
        <v>171.57</v>
      </c>
      <c r="M27" s="17">
        <v>173.44399999999999</v>
      </c>
      <c r="N27" s="17">
        <v>237.10900000000001</v>
      </c>
      <c r="O27" s="17">
        <v>283.96699999999998</v>
      </c>
      <c r="P27" s="17">
        <v>331.23099999999999</v>
      </c>
      <c r="Q27" s="17">
        <v>351.65600000000001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3"/>
      <c r="BE27" s="3"/>
      <c r="BF27" s="3"/>
      <c r="BG27" s="3"/>
      <c r="BH27" s="3"/>
      <c r="BI27" s="3"/>
      <c r="BJ27" s="3"/>
      <c r="BK27" s="3"/>
    </row>
    <row r="28" spans="2:63" x14ac:dyDescent="0.25">
      <c r="B28" t="s">
        <v>28</v>
      </c>
      <c r="C28" s="17"/>
      <c r="D28" s="17"/>
      <c r="E28" s="17">
        <v>101.557</v>
      </c>
      <c r="F28" s="17"/>
      <c r="G28" s="17">
        <v>98.81</v>
      </c>
      <c r="H28" s="17"/>
      <c r="I28" s="17">
        <v>117.291</v>
      </c>
      <c r="J28" s="17"/>
      <c r="K28" s="17"/>
      <c r="L28" s="17">
        <v>113.152</v>
      </c>
      <c r="M28" s="17">
        <v>83.786000000000001</v>
      </c>
      <c r="N28" s="17">
        <v>142.08199999999999</v>
      </c>
      <c r="O28" s="17">
        <v>171.93600000000001</v>
      </c>
      <c r="P28" s="17">
        <v>207.69800000000001</v>
      </c>
      <c r="Q28" s="17">
        <v>221.22800000000001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3"/>
      <c r="BE28" s="3"/>
      <c r="BF28" s="3"/>
      <c r="BG28" s="3"/>
      <c r="BH28" s="3"/>
      <c r="BI28" s="3"/>
      <c r="BJ28" s="3"/>
      <c r="BK28" s="3"/>
    </row>
    <row r="29" spans="2:63" x14ac:dyDescent="0.25">
      <c r="B29" t="s">
        <v>29</v>
      </c>
      <c r="C29" s="17">
        <f t="shared" ref="C29:F29" si="11">+C25-SUM(C26:C28)</f>
        <v>0</v>
      </c>
      <c r="D29" s="17">
        <f t="shared" si="11"/>
        <v>0</v>
      </c>
      <c r="E29" s="17">
        <f t="shared" si="11"/>
        <v>217.79299999999989</v>
      </c>
      <c r="F29" s="17">
        <f t="shared" si="11"/>
        <v>0</v>
      </c>
      <c r="G29" s="17">
        <f>+G25-SUM(G26:G28)</f>
        <v>258.6550000000002</v>
      </c>
      <c r="H29" s="17">
        <f t="shared" ref="H29:I29" si="12">+H25-SUM(H26:H28)</f>
        <v>0</v>
      </c>
      <c r="I29" s="17">
        <f t="shared" si="12"/>
        <v>224.75100000000009</v>
      </c>
      <c r="J29" s="17"/>
      <c r="K29" s="17"/>
      <c r="L29" s="17">
        <f t="shared" ref="L29:Q29" si="13">+L25-SUM(L26:L28)</f>
        <v>491.79899999999998</v>
      </c>
      <c r="M29" s="17">
        <f t="shared" si="13"/>
        <v>368.82099999999991</v>
      </c>
      <c r="N29" s="17">
        <f t="shared" si="13"/>
        <v>579.21999999999991</v>
      </c>
      <c r="O29" s="17">
        <f t="shared" si="13"/>
        <v>774.5469999999998</v>
      </c>
      <c r="P29" s="17">
        <f t="shared" si="13"/>
        <v>893.83899999999971</v>
      </c>
      <c r="Q29" s="17">
        <f t="shared" si="13"/>
        <v>916.32399999999961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3"/>
      <c r="BE29" s="3"/>
      <c r="BF29" s="3"/>
      <c r="BG29" s="3"/>
      <c r="BH29" s="3"/>
      <c r="BI29" s="3"/>
      <c r="BJ29" s="3"/>
      <c r="BK29" s="3"/>
    </row>
    <row r="30" spans="2:63" x14ac:dyDescent="0.25">
      <c r="B30" t="s">
        <v>30</v>
      </c>
      <c r="C30" s="17"/>
      <c r="D30" s="17"/>
      <c r="E30" s="17">
        <v>4.984</v>
      </c>
      <c r="F30" s="17"/>
      <c r="G30" s="17">
        <v>16.43</v>
      </c>
      <c r="H30" s="17"/>
      <c r="I30" s="17">
        <v>0</v>
      </c>
      <c r="J30" s="17"/>
      <c r="K30" s="17"/>
      <c r="L30" s="17">
        <v>1.238</v>
      </c>
      <c r="M30" s="17">
        <v>0.75900000000000001</v>
      </c>
      <c r="N30" s="17">
        <v>3.0609999999999999</v>
      </c>
      <c r="O30" s="17">
        <v>3.5369999999999999</v>
      </c>
      <c r="P30" s="17">
        <v>11.340999999999999</v>
      </c>
      <c r="Q30" s="17">
        <v>28.965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3"/>
      <c r="BE30" s="3"/>
      <c r="BF30" s="3"/>
      <c r="BG30" s="3"/>
      <c r="BH30" s="3"/>
      <c r="BI30" s="3"/>
      <c r="BJ30" s="3"/>
      <c r="BK30" s="3"/>
    </row>
    <row r="31" spans="2:63" x14ac:dyDescent="0.25">
      <c r="B31" t="s">
        <v>31</v>
      </c>
      <c r="C31" s="17"/>
      <c r="D31" s="17"/>
      <c r="E31" s="17">
        <v>16.312000000000001</v>
      </c>
      <c r="F31" s="17"/>
      <c r="G31" s="17">
        <v>17.986000000000001</v>
      </c>
      <c r="H31" s="17"/>
      <c r="I31" s="17">
        <v>6.4660000000000002</v>
      </c>
      <c r="J31" s="17"/>
      <c r="K31" s="17"/>
      <c r="L31" s="17">
        <v>22.31</v>
      </c>
      <c r="M31" s="17">
        <v>24.061</v>
      </c>
      <c r="N31" s="17">
        <v>24.669</v>
      </c>
      <c r="O31" s="17">
        <v>30.753</v>
      </c>
      <c r="P31" s="17">
        <v>34.545000000000002</v>
      </c>
      <c r="Q31" s="17">
        <v>35.479999999999997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3"/>
      <c r="BE31" s="3"/>
      <c r="BF31" s="3"/>
      <c r="BG31" s="3"/>
      <c r="BH31" s="3"/>
      <c r="BI31" s="3"/>
      <c r="BJ31" s="3"/>
      <c r="BK31" s="3"/>
    </row>
    <row r="32" spans="2:63" x14ac:dyDescent="0.25">
      <c r="B32" t="s">
        <v>32</v>
      </c>
      <c r="C32" s="17">
        <f t="shared" ref="C32:F32" si="14">+C29+C30-C31</f>
        <v>0</v>
      </c>
      <c r="D32" s="17">
        <f t="shared" si="14"/>
        <v>0</v>
      </c>
      <c r="E32" s="17">
        <f t="shared" si="14"/>
        <v>206.46499999999989</v>
      </c>
      <c r="F32" s="17">
        <f t="shared" si="14"/>
        <v>0</v>
      </c>
      <c r="G32" s="17">
        <f>+G29+G30-G31</f>
        <v>257.09900000000022</v>
      </c>
      <c r="H32" s="17">
        <f t="shared" ref="H32:I32" si="15">+H29+H30-H31</f>
        <v>0</v>
      </c>
      <c r="I32" s="17">
        <f t="shared" si="15"/>
        <v>218.28500000000008</v>
      </c>
      <c r="J32" s="17"/>
      <c r="K32" s="17"/>
      <c r="L32" s="17">
        <f t="shared" ref="L32:Q32" si="16">+L29+L30-L31</f>
        <v>470.72699999999998</v>
      </c>
      <c r="M32" s="17">
        <f t="shared" si="16"/>
        <v>345.51899999999995</v>
      </c>
      <c r="N32" s="17">
        <f t="shared" si="16"/>
        <v>557.61199999999997</v>
      </c>
      <c r="O32" s="17">
        <f t="shared" si="16"/>
        <v>747.33099999999979</v>
      </c>
      <c r="P32" s="17">
        <f t="shared" si="16"/>
        <v>870.63499999999976</v>
      </c>
      <c r="Q32" s="17">
        <f t="shared" si="16"/>
        <v>909.80899999999963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3"/>
      <c r="BE32" s="3"/>
      <c r="BF32" s="3"/>
      <c r="BG32" s="3"/>
      <c r="BH32" s="3"/>
      <c r="BI32" s="3"/>
      <c r="BJ32" s="3"/>
      <c r="BK32" s="3"/>
    </row>
    <row r="33" spans="2:63" x14ac:dyDescent="0.25">
      <c r="B33" t="s">
        <v>33</v>
      </c>
      <c r="C33" s="17"/>
      <c r="D33" s="17"/>
      <c r="E33" s="17">
        <v>61.116</v>
      </c>
      <c r="F33" s="17"/>
      <c r="G33" s="17">
        <v>76.353999999999999</v>
      </c>
      <c r="H33" s="17"/>
      <c r="I33" s="17">
        <v>64.825000000000003</v>
      </c>
      <c r="J33" s="17"/>
      <c r="K33" s="17"/>
      <c r="L33" s="17">
        <v>112.032</v>
      </c>
      <c r="M33" s="17">
        <v>45.152999999999999</v>
      </c>
      <c r="N33" s="17">
        <v>164.059</v>
      </c>
      <c r="O33" s="17">
        <v>140.62700000000001</v>
      </c>
      <c r="P33" s="17">
        <v>258.733</v>
      </c>
      <c r="Q33" s="17">
        <v>270.21300000000002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3"/>
      <c r="BE33" s="3"/>
      <c r="BF33" s="3"/>
      <c r="BG33" s="3"/>
      <c r="BH33" s="3"/>
      <c r="BI33" s="3"/>
      <c r="BJ33" s="3"/>
      <c r="BK33" s="3"/>
    </row>
    <row r="34" spans="2:63" x14ac:dyDescent="0.25">
      <c r="B34" t="s">
        <v>34</v>
      </c>
      <c r="C34" s="17">
        <f t="shared" ref="C34:F34" si="17">+C32-C33</f>
        <v>0</v>
      </c>
      <c r="D34" s="17">
        <f t="shared" si="17"/>
        <v>0</v>
      </c>
      <c r="E34" s="17">
        <f t="shared" si="17"/>
        <v>145.34899999999988</v>
      </c>
      <c r="F34" s="17">
        <f t="shared" si="17"/>
        <v>0</v>
      </c>
      <c r="G34" s="17">
        <f>+G32-G33</f>
        <v>180.74500000000023</v>
      </c>
      <c r="H34" s="17">
        <f t="shared" ref="H34:I34" si="18">+H32-H33</f>
        <v>0</v>
      </c>
      <c r="I34" s="17">
        <f t="shared" si="18"/>
        <v>153.46000000000009</v>
      </c>
      <c r="J34" s="17"/>
      <c r="K34" s="17"/>
      <c r="L34" s="17">
        <f t="shared" ref="L34:Q34" si="19">+L32-L33</f>
        <v>358.69499999999999</v>
      </c>
      <c r="M34" s="17">
        <f t="shared" si="19"/>
        <v>300.36599999999993</v>
      </c>
      <c r="N34" s="17">
        <f t="shared" si="19"/>
        <v>393.553</v>
      </c>
      <c r="O34" s="17">
        <f t="shared" si="19"/>
        <v>606.70399999999972</v>
      </c>
      <c r="P34" s="17">
        <f t="shared" si="19"/>
        <v>611.90199999999982</v>
      </c>
      <c r="Q34" s="17">
        <f t="shared" si="19"/>
        <v>639.59599999999955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3"/>
      <c r="BE34" s="3"/>
      <c r="BF34" s="3"/>
      <c r="BG34" s="3"/>
      <c r="BH34" s="3"/>
      <c r="BI34" s="3"/>
      <c r="BJ34" s="3"/>
      <c r="BK34" s="3"/>
    </row>
    <row r="35" spans="2:63" x14ac:dyDescent="0.25">
      <c r="B35" t="s">
        <v>35</v>
      </c>
      <c r="C35" s="17"/>
      <c r="D35" s="17"/>
      <c r="E35" s="17">
        <v>-2E-3</v>
      </c>
      <c r="F35" s="17"/>
      <c r="G35" s="17">
        <v>4.0000000000000001E-3</v>
      </c>
      <c r="H35" s="17"/>
      <c r="I35" s="17">
        <v>0</v>
      </c>
      <c r="J35" s="17"/>
      <c r="K35" s="17"/>
      <c r="L35" s="17">
        <v>-0.01</v>
      </c>
      <c r="M35" s="17">
        <v>-1.4999999999999999E-2</v>
      </c>
      <c r="N35" s="17">
        <v>0.02</v>
      </c>
      <c r="O35" s="17">
        <v>8.9999999999999993E-3</v>
      </c>
      <c r="P35" s="17">
        <v>2.9000000000000001E-2</v>
      </c>
      <c r="Q35" s="17">
        <v>0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3"/>
      <c r="BE35" s="3"/>
      <c r="BF35" s="3"/>
      <c r="BG35" s="3"/>
      <c r="BH35" s="3"/>
      <c r="BI35" s="3"/>
      <c r="BJ35" s="3"/>
      <c r="BK35" s="3"/>
    </row>
    <row r="36" spans="2:63" x14ac:dyDescent="0.25">
      <c r="B36" t="s">
        <v>36</v>
      </c>
      <c r="C36" s="17">
        <f t="shared" ref="C36:F36" si="20">+C34-C35</f>
        <v>0</v>
      </c>
      <c r="D36" s="17">
        <f t="shared" si="20"/>
        <v>0</v>
      </c>
      <c r="E36" s="17">
        <f t="shared" si="20"/>
        <v>145.35099999999989</v>
      </c>
      <c r="F36" s="17">
        <f t="shared" si="20"/>
        <v>0</v>
      </c>
      <c r="G36" s="17">
        <f>+G34-G35</f>
        <v>180.74100000000024</v>
      </c>
      <c r="H36" s="17">
        <f t="shared" ref="H36:I36" si="21">+H34-H35</f>
        <v>0</v>
      </c>
      <c r="I36" s="17">
        <f t="shared" si="21"/>
        <v>153.46000000000009</v>
      </c>
      <c r="J36" s="17"/>
      <c r="K36" s="17"/>
      <c r="L36" s="17">
        <f>+L34-L35</f>
        <v>358.70499999999998</v>
      </c>
      <c r="M36" s="17">
        <f>+M34-M35</f>
        <v>300.38099999999991</v>
      </c>
      <c r="N36" s="17">
        <f>+N34-N35</f>
        <v>393.53300000000002</v>
      </c>
      <c r="O36" s="17">
        <f>+O34-O35</f>
        <v>606.69499999999971</v>
      </c>
      <c r="P36" s="17">
        <f t="shared" ref="P36:Q36" si="22">+P34-P35</f>
        <v>611.87299999999982</v>
      </c>
      <c r="Q36" s="17">
        <f t="shared" si="22"/>
        <v>639.59599999999955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3"/>
      <c r="BE36" s="3"/>
      <c r="BF36" s="3"/>
      <c r="BG36" s="3"/>
      <c r="BH36" s="3"/>
      <c r="BI36" s="3"/>
      <c r="BJ36" s="3"/>
      <c r="BK36" s="3"/>
    </row>
    <row r="37" spans="2:63" x14ac:dyDescent="0.2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3"/>
      <c r="BE37" s="3"/>
      <c r="BF37" s="3"/>
      <c r="BG37" s="3"/>
      <c r="BH37" s="3"/>
      <c r="BI37" s="3"/>
      <c r="BJ37" s="3"/>
      <c r="BK37" s="3"/>
    </row>
    <row r="38" spans="2:63" x14ac:dyDescent="0.25">
      <c r="B38" t="s">
        <v>37</v>
      </c>
      <c r="C38" s="19" t="e">
        <f t="shared" ref="C38:F38" si="23">+C36/C39</f>
        <v>#DIV/0!</v>
      </c>
      <c r="D38" s="19" t="e">
        <f t="shared" si="23"/>
        <v>#DIV/0!</v>
      </c>
      <c r="E38" s="19">
        <f t="shared" si="23"/>
        <v>0.5381862432315303</v>
      </c>
      <c r="F38" s="19" t="e">
        <f t="shared" si="23"/>
        <v>#DIV/0!</v>
      </c>
      <c r="G38" s="19">
        <f>+G36/G39</f>
        <v>0.66832598980596714</v>
      </c>
      <c r="H38" s="19" t="e">
        <f t="shared" ref="H38:I38" si="24">+H36/H39</f>
        <v>#DIV/0!</v>
      </c>
      <c r="I38" s="19" t="e">
        <f t="shared" si="24"/>
        <v>#DIV/0!</v>
      </c>
      <c r="J38" s="19"/>
      <c r="K38" s="17"/>
      <c r="L38" s="19">
        <f t="shared" ref="L38:N38" si="25">+L36/L39</f>
        <v>1.4249934673481479</v>
      </c>
      <c r="M38" s="19">
        <f t="shared" si="25"/>
        <v>1.1888055636770014</v>
      </c>
      <c r="N38" s="19">
        <f t="shared" si="25"/>
        <v>1.4818389729610637</v>
      </c>
      <c r="O38" s="19">
        <f>+O36/O39</f>
        <v>2.2555873863970843</v>
      </c>
      <c r="P38" s="19">
        <f t="shared" ref="P38:Q38" si="26">+P36/P39</f>
        <v>2.2653029614884161</v>
      </c>
      <c r="Q38" s="19">
        <f t="shared" si="26"/>
        <v>2.3640332956286869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3"/>
      <c r="BE38" s="3"/>
      <c r="BF38" s="3"/>
      <c r="BG38" s="3"/>
      <c r="BH38" s="3"/>
      <c r="BI38" s="3"/>
      <c r="BJ38" s="3"/>
      <c r="BK38" s="3"/>
    </row>
    <row r="39" spans="2:63" x14ac:dyDescent="0.25">
      <c r="B39" t="s">
        <v>9</v>
      </c>
      <c r="C39" s="17"/>
      <c r="D39" s="17"/>
      <c r="E39" s="17">
        <v>270.07565099999999</v>
      </c>
      <c r="F39" s="17"/>
      <c r="G39" s="3">
        <v>270.43838299999999</v>
      </c>
      <c r="H39" s="17"/>
      <c r="I39" s="17"/>
      <c r="J39" s="17"/>
      <c r="K39" s="17"/>
      <c r="L39" s="17">
        <v>251.723961</v>
      </c>
      <c r="M39" s="17">
        <v>252.67462499999999</v>
      </c>
      <c r="N39" s="17">
        <v>265.57069100000001</v>
      </c>
      <c r="O39" s="17">
        <v>268.97428300000001</v>
      </c>
      <c r="P39" s="17">
        <v>270.10647599999999</v>
      </c>
      <c r="Q39" s="17">
        <v>270.55287299999998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3"/>
      <c r="BE39" s="3"/>
      <c r="BF39" s="3"/>
      <c r="BG39" s="3"/>
      <c r="BH39" s="3"/>
      <c r="BI39" s="3"/>
      <c r="BJ39" s="3"/>
      <c r="BK39" s="3"/>
    </row>
    <row r="40" spans="2:63" x14ac:dyDescent="0.25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3"/>
      <c r="BE40" s="3"/>
      <c r="BF40" s="3"/>
      <c r="BG40" s="3"/>
      <c r="BH40" s="3"/>
      <c r="BI40" s="3"/>
      <c r="BJ40" s="3"/>
      <c r="BK40" s="3"/>
    </row>
    <row r="41" spans="2:63" x14ac:dyDescent="0.25">
      <c r="B41" t="s">
        <v>64</v>
      </c>
      <c r="C41" s="17"/>
      <c r="D41" s="17"/>
      <c r="E41" s="22" t="e">
        <f t="shared" ref="E41:H41" si="27">+E6/C6-1</f>
        <v>#DIV/0!</v>
      </c>
      <c r="F41" s="22" t="e">
        <f t="shared" si="27"/>
        <v>#DIV/0!</v>
      </c>
      <c r="G41" s="22" t="e">
        <f t="shared" si="27"/>
        <v>#DIV/0!</v>
      </c>
      <c r="H41" s="22" t="e">
        <f t="shared" si="27"/>
        <v>#DIV/0!</v>
      </c>
      <c r="I41" s="22" t="e">
        <f>+I6/G6-1</f>
        <v>#DIV/0!</v>
      </c>
      <c r="J41" s="22">
        <f>+J6/H6-1</f>
        <v>-1</v>
      </c>
      <c r="K41" s="17"/>
      <c r="L41" s="17"/>
      <c r="M41" s="22">
        <f t="shared" ref="M41:P41" si="28">+M6/L6-1</f>
        <v>4.7846889952153138E-2</v>
      </c>
      <c r="N41" s="22">
        <f t="shared" si="28"/>
        <v>8.2191780821917915E-2</v>
      </c>
      <c r="O41" s="22">
        <f t="shared" si="28"/>
        <v>5.9071729957805852E-2</v>
      </c>
      <c r="P41" s="22">
        <f t="shared" si="28"/>
        <v>8.3665338645418252E-2</v>
      </c>
      <c r="Q41" s="22">
        <f>+Q6/P6-1</f>
        <v>5.1470588235294157E-2</v>
      </c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3"/>
      <c r="BE41" s="3"/>
      <c r="BF41" s="3"/>
      <c r="BG41" s="3"/>
      <c r="BH41" s="3"/>
      <c r="BI41" s="3"/>
      <c r="BJ41" s="3"/>
      <c r="BK41" s="3"/>
    </row>
    <row r="42" spans="2:63" x14ac:dyDescent="0.25">
      <c r="B42" t="s">
        <v>65</v>
      </c>
      <c r="C42" s="17"/>
      <c r="D42" s="17"/>
      <c r="E42" s="22" t="e">
        <f t="shared" ref="E42:H42" si="29">+E11/C11-1</f>
        <v>#DIV/0!</v>
      </c>
      <c r="F42" s="22" t="e">
        <f t="shared" si="29"/>
        <v>#DIV/0!</v>
      </c>
      <c r="G42" s="22" t="e">
        <f t="shared" si="29"/>
        <v>#DIV/0!</v>
      </c>
      <c r="H42" s="22" t="e">
        <f t="shared" si="29"/>
        <v>#DIV/0!</v>
      </c>
      <c r="I42" s="22" t="e">
        <f>+I11/G11-1</f>
        <v>#DIV/0!</v>
      </c>
      <c r="J42" s="22">
        <f>+J11/H11-1</f>
        <v>-1</v>
      </c>
      <c r="K42" s="17"/>
      <c r="L42" s="17"/>
      <c r="M42" s="23" t="s">
        <v>75</v>
      </c>
      <c r="N42" s="23" t="s">
        <v>75</v>
      </c>
      <c r="O42" s="22">
        <f t="shared" ref="O42:P42" si="30">+O11/N11-1</f>
        <v>1.4</v>
      </c>
      <c r="P42" s="22">
        <f t="shared" si="30"/>
        <v>0.125</v>
      </c>
      <c r="Q42" s="22">
        <f>+Q11/P11-1</f>
        <v>0.11111111111111116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3"/>
      <c r="BE42" s="3"/>
      <c r="BF42" s="3"/>
      <c r="BG42" s="3"/>
      <c r="BH42" s="3"/>
      <c r="BI42" s="3"/>
      <c r="BJ42" s="3"/>
      <c r="BK42" s="3"/>
    </row>
    <row r="43" spans="2:63" x14ac:dyDescent="0.25">
      <c r="B43" t="s">
        <v>66</v>
      </c>
      <c r="C43" s="17"/>
      <c r="D43" s="17"/>
      <c r="E43" s="22" t="e">
        <f t="shared" ref="E43:E45" si="31">+E16/C16-1</f>
        <v>#DIV/0!</v>
      </c>
      <c r="F43" s="22" t="e">
        <f t="shared" ref="F43:F45" si="32">+F16/D16-1</f>
        <v>#DIV/0!</v>
      </c>
      <c r="G43" s="22" t="e">
        <f t="shared" ref="G43:G45" si="33">+G16/E16-1</f>
        <v>#DIV/0!</v>
      </c>
      <c r="H43" s="22" t="e">
        <f t="shared" ref="H43:H45" si="34">+H16/F16-1</f>
        <v>#DIV/0!</v>
      </c>
      <c r="I43" s="22">
        <f t="shared" ref="I43:I44" si="35">+I16/G16-1</f>
        <v>3.2761636580968867E-2</v>
      </c>
      <c r="J43" s="22" t="e">
        <f t="shared" ref="J43:J45" si="36">+J16/H16-1</f>
        <v>#DIV/0!</v>
      </c>
      <c r="K43" s="17"/>
      <c r="L43" s="17"/>
      <c r="M43" s="22">
        <f t="shared" ref="M43:P45" si="37">+M16/L16-1</f>
        <v>3.6574931072472783E-3</v>
      </c>
      <c r="N43" s="22">
        <f t="shared" si="37"/>
        <v>0.28623129858189622</v>
      </c>
      <c r="O43" s="22">
        <f t="shared" si="37"/>
        <v>0.20162801326497215</v>
      </c>
      <c r="P43" s="22">
        <f t="shared" si="37"/>
        <v>0.16392279793493314</v>
      </c>
      <c r="Q43" s="22">
        <f>+Q16/P16-1</f>
        <v>6.7817531208934412E-2</v>
      </c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3"/>
      <c r="BE43" s="3"/>
      <c r="BF43" s="3"/>
      <c r="BG43" s="3"/>
      <c r="BH43" s="3"/>
      <c r="BI43" s="3"/>
      <c r="BJ43" s="3"/>
      <c r="BK43" s="3"/>
    </row>
    <row r="44" spans="2:63" x14ac:dyDescent="0.25">
      <c r="B44" t="s">
        <v>67</v>
      </c>
      <c r="C44" s="17"/>
      <c r="D44" s="17"/>
      <c r="E44" s="22" t="e">
        <f t="shared" si="31"/>
        <v>#DIV/0!</v>
      </c>
      <c r="F44" s="22" t="e">
        <f t="shared" si="32"/>
        <v>#DIV/0!</v>
      </c>
      <c r="G44" s="22" t="e">
        <f t="shared" si="33"/>
        <v>#DIV/0!</v>
      </c>
      <c r="H44" s="22" t="e">
        <f t="shared" si="34"/>
        <v>#DIV/0!</v>
      </c>
      <c r="I44" s="22">
        <f t="shared" si="35"/>
        <v>-4.0705959947706649E-2</v>
      </c>
      <c r="J44" s="22" t="e">
        <f t="shared" si="36"/>
        <v>#DIV/0!</v>
      </c>
      <c r="K44" s="17"/>
      <c r="L44" s="17"/>
      <c r="M44" s="22">
        <f t="shared" si="37"/>
        <v>-0.22610902687507994</v>
      </c>
      <c r="N44" s="22">
        <f t="shared" si="37"/>
        <v>0.5874317320969229</v>
      </c>
      <c r="O44" s="22">
        <f t="shared" si="37"/>
        <v>0.35938772820554643</v>
      </c>
      <c r="P44" s="22">
        <f t="shared" si="37"/>
        <v>-0.1593139993222723</v>
      </c>
      <c r="Q44" s="22">
        <f t="shared" ref="Q44:Q45" si="38">+Q17/P17-1</f>
        <v>4.2657297342417078E-2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3"/>
      <c r="BE44" s="3"/>
      <c r="BF44" s="3"/>
      <c r="BG44" s="3"/>
      <c r="BH44" s="3"/>
      <c r="BI44" s="3"/>
      <c r="BJ44" s="3"/>
      <c r="BK44" s="3"/>
    </row>
    <row r="45" spans="2:63" x14ac:dyDescent="0.25">
      <c r="B45" t="s">
        <v>68</v>
      </c>
      <c r="C45" s="17"/>
      <c r="D45" s="17"/>
      <c r="E45" s="22" t="e">
        <f t="shared" si="31"/>
        <v>#DIV/0!</v>
      </c>
      <c r="F45" s="22" t="e">
        <f t="shared" si="32"/>
        <v>#DIV/0!</v>
      </c>
      <c r="G45" s="22" t="e">
        <f t="shared" si="33"/>
        <v>#DIV/0!</v>
      </c>
      <c r="H45" s="22" t="e">
        <f t="shared" si="34"/>
        <v>#DIV/0!</v>
      </c>
      <c r="I45" s="22">
        <f>+I18/G18-1</f>
        <v>-1.3020800993480353E-2</v>
      </c>
      <c r="J45" s="22" t="e">
        <f t="shared" si="36"/>
        <v>#DIV/0!</v>
      </c>
      <c r="K45" s="17"/>
      <c r="L45" s="17"/>
      <c r="M45" s="22">
        <f t="shared" si="37"/>
        <v>-0.16396026399739339</v>
      </c>
      <c r="N45" s="22">
        <f t="shared" si="37"/>
        <v>0.4776358840963264</v>
      </c>
      <c r="O45" s="22">
        <f t="shared" si="37"/>
        <v>0.25851059914618002</v>
      </c>
      <c r="P45" s="22">
        <f t="shared" si="37"/>
        <v>-9.5188312558638355E-2</v>
      </c>
      <c r="Q45" s="22">
        <f t="shared" si="38"/>
        <v>2.0840627642784382E-2</v>
      </c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3"/>
      <c r="BE45" s="3"/>
      <c r="BF45" s="3"/>
      <c r="BG45" s="3"/>
      <c r="BH45" s="3"/>
      <c r="BI45" s="3"/>
      <c r="BJ45" s="3"/>
      <c r="BK45" s="3"/>
    </row>
    <row r="46" spans="2:63" x14ac:dyDescent="0.25">
      <c r="B46" t="s">
        <v>69</v>
      </c>
      <c r="C46" s="17"/>
      <c r="D46" s="17"/>
      <c r="E46" s="31" t="e">
        <f t="shared" ref="E46:E47" si="39">+E21/C21-1</f>
        <v>#DIV/0!</v>
      </c>
      <c r="F46" s="31" t="e">
        <f t="shared" ref="F46:F47" si="40">+F21/D21-1</f>
        <v>#DIV/0!</v>
      </c>
      <c r="G46" s="31">
        <f t="shared" ref="G46:G47" si="41">+G21/E21-1</f>
        <v>0.11363308225323965</v>
      </c>
      <c r="H46" s="31" t="e">
        <f t="shared" ref="H46:H47" si="42">+H21/F21-1</f>
        <v>#DIV/0!</v>
      </c>
      <c r="I46" s="31">
        <f t="shared" ref="E46:J48" si="43">+I21/G21-1</f>
        <v>-2.2203505887483654E-3</v>
      </c>
      <c r="J46" s="31" t="e">
        <f t="shared" si="43"/>
        <v>#DIV/0!</v>
      </c>
      <c r="K46" s="17"/>
      <c r="L46" s="17"/>
      <c r="M46" s="22">
        <f t="shared" ref="M46:P46" si="44">+M21/L21-1</f>
        <v>-0.11506699006698995</v>
      </c>
      <c r="N46" s="22">
        <f t="shared" si="44"/>
        <v>0.26642224534836978</v>
      </c>
      <c r="O46" s="22">
        <f t="shared" si="44"/>
        <v>0.20699431959591386</v>
      </c>
      <c r="P46" s="22">
        <f t="shared" si="44"/>
        <v>0.16868384263847358</v>
      </c>
      <c r="Q46" s="22">
        <f>+Q21/P21-1</f>
        <v>5.2136692680087027E-2</v>
      </c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3"/>
      <c r="BE46" s="3"/>
      <c r="BF46" s="3"/>
      <c r="BG46" s="3"/>
      <c r="BH46" s="3"/>
      <c r="BI46" s="3"/>
      <c r="BJ46" s="3"/>
      <c r="BK46" s="3"/>
    </row>
    <row r="47" spans="2:63" x14ac:dyDescent="0.25">
      <c r="B47" t="s">
        <v>70</v>
      </c>
      <c r="C47" s="17"/>
      <c r="D47" s="17"/>
      <c r="E47" s="31" t="e">
        <f t="shared" si="39"/>
        <v>#DIV/0!</v>
      </c>
      <c r="F47" s="31" t="e">
        <f t="shared" si="40"/>
        <v>#DIV/0!</v>
      </c>
      <c r="G47" s="31">
        <f t="shared" si="41"/>
        <v>-6.2893487396000203E-2</v>
      </c>
      <c r="H47" s="31" t="e">
        <f t="shared" si="42"/>
        <v>#DIV/0!</v>
      </c>
      <c r="I47" s="31">
        <f t="shared" si="43"/>
        <v>-1.157841237571855E-2</v>
      </c>
      <c r="J47" s="31" t="e">
        <f t="shared" si="43"/>
        <v>#DIV/0!</v>
      </c>
      <c r="K47" s="17"/>
      <c r="L47" s="17"/>
      <c r="M47" s="23" t="s">
        <v>75</v>
      </c>
      <c r="N47" s="23" t="s">
        <v>75</v>
      </c>
      <c r="O47" s="22">
        <f t="shared" ref="O47:P47" si="45">+O22/N22-1</f>
        <v>0.80742195948381501</v>
      </c>
      <c r="P47" s="22">
        <f t="shared" si="45"/>
        <v>2.4744971730004117E-2</v>
      </c>
      <c r="Q47" s="22">
        <f>+Q22/P22-1</f>
        <v>-2.2987023729011513E-2</v>
      </c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3"/>
      <c r="BE47" s="3"/>
      <c r="BF47" s="3"/>
      <c r="BG47" s="3"/>
      <c r="BH47" s="3"/>
      <c r="BI47" s="3"/>
      <c r="BJ47" s="3"/>
      <c r="BK47" s="3"/>
    </row>
    <row r="48" spans="2:63" x14ac:dyDescent="0.25">
      <c r="B48" s="1" t="s">
        <v>71</v>
      </c>
      <c r="C48" s="18"/>
      <c r="D48" s="18"/>
      <c r="E48" s="30" t="e">
        <f t="shared" si="43"/>
        <v>#DIV/0!</v>
      </c>
      <c r="F48" s="30" t="e">
        <f t="shared" si="43"/>
        <v>#DIV/0!</v>
      </c>
      <c r="G48" s="30">
        <f t="shared" si="43"/>
        <v>8.2327840294213583E-2</v>
      </c>
      <c r="H48" s="30" t="e">
        <f t="shared" si="43"/>
        <v>#DIV/0!</v>
      </c>
      <c r="I48" s="30">
        <f t="shared" si="43"/>
        <v>-3.6564260183407082E-3</v>
      </c>
      <c r="J48" s="30" t="e">
        <f>+J23/H23-1</f>
        <v>#DIV/0!</v>
      </c>
      <c r="K48" s="18"/>
      <c r="L48" s="18"/>
      <c r="M48" s="30">
        <f t="shared" ref="M48:P48" si="46">+M23/L23-1</f>
        <v>-0.11506699006698995</v>
      </c>
      <c r="N48" s="30">
        <f t="shared" si="46"/>
        <v>0.42050139925535035</v>
      </c>
      <c r="O48" s="30">
        <f t="shared" si="46"/>
        <v>0.27212070946575007</v>
      </c>
      <c r="P48" s="30">
        <f t="shared" si="46"/>
        <v>0.1465013888408655</v>
      </c>
      <c r="Q48" s="30">
        <f>+Q23/P23-1</f>
        <v>4.1788851145878381E-2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3"/>
      <c r="BE48" s="3"/>
      <c r="BF48" s="3"/>
      <c r="BG48" s="3"/>
      <c r="BH48" s="3"/>
      <c r="BI48" s="3"/>
      <c r="BJ48" s="3"/>
      <c r="BK48" s="3"/>
    </row>
    <row r="49" spans="2:63" x14ac:dyDescent="0.25">
      <c r="B49" t="s">
        <v>72</v>
      </c>
      <c r="C49" s="22" t="e">
        <f t="shared" ref="C49:J49" si="47">+C25/C23</f>
        <v>#DIV/0!</v>
      </c>
      <c r="D49" s="22" t="e">
        <f t="shared" si="47"/>
        <v>#DIV/0!</v>
      </c>
      <c r="E49" s="22">
        <f t="shared" si="47"/>
        <v>0.7487211747419914</v>
      </c>
      <c r="F49" s="22" t="e">
        <f t="shared" si="47"/>
        <v>#DIV/0!</v>
      </c>
      <c r="G49" s="22">
        <f t="shared" si="47"/>
        <v>0.76663336484677236</v>
      </c>
      <c r="H49" s="22" t="e">
        <f t="shared" si="47"/>
        <v>#DIV/0!</v>
      </c>
      <c r="I49" s="22">
        <f t="shared" si="47"/>
        <v>0.76851913043123532</v>
      </c>
      <c r="J49" s="22" t="e">
        <f t="shared" si="47"/>
        <v>#DIV/0!</v>
      </c>
      <c r="K49" s="17"/>
      <c r="L49" s="22">
        <f t="shared" ref="L49:P49" si="48">+L25/L23</f>
        <v>0.77734035180843697</v>
      </c>
      <c r="M49" s="22">
        <f t="shared" si="48"/>
        <v>0.75647541774593186</v>
      </c>
      <c r="N49" s="22">
        <f t="shared" si="48"/>
        <v>0.76580015766557197</v>
      </c>
      <c r="O49" s="22">
        <f t="shared" si="48"/>
        <v>0.76370611128399579</v>
      </c>
      <c r="P49" s="22">
        <f t="shared" si="48"/>
        <v>0.77099956202916875</v>
      </c>
      <c r="Q49" s="22">
        <f>+Q25/Q23</f>
        <v>0.78051345095602198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3"/>
      <c r="BE49" s="3"/>
      <c r="BF49" s="3"/>
      <c r="BG49" s="3"/>
      <c r="BH49" s="3"/>
      <c r="BI49" s="3"/>
      <c r="BJ49" s="3"/>
      <c r="BK49" s="3"/>
    </row>
    <row r="50" spans="2:63" x14ac:dyDescent="0.25">
      <c r="B50" t="s">
        <v>73</v>
      </c>
      <c r="C50" s="22" t="e">
        <f t="shared" ref="C50:J50" si="49">+C29/C23</f>
        <v>#DIV/0!</v>
      </c>
      <c r="D50" s="22" t="e">
        <f t="shared" si="49"/>
        <v>#DIV/0!</v>
      </c>
      <c r="E50" s="22">
        <f t="shared" si="49"/>
        <v>0.19161966936186303</v>
      </c>
      <c r="F50" s="22" t="e">
        <f t="shared" si="49"/>
        <v>#DIV/0!</v>
      </c>
      <c r="G50" s="22">
        <f t="shared" si="49"/>
        <v>0.21026075406267317</v>
      </c>
      <c r="H50" s="22" t="e">
        <f t="shared" si="49"/>
        <v>#DIV/0!</v>
      </c>
      <c r="I50" s="22">
        <f t="shared" si="49"/>
        <v>0.18337066000905639</v>
      </c>
      <c r="J50" s="22" t="e">
        <f t="shared" si="49"/>
        <v>#DIV/0!</v>
      </c>
      <c r="K50" s="17"/>
      <c r="L50" s="22">
        <f t="shared" ref="L50:P50" si="50">+L29/L23</f>
        <v>0.30214277288745373</v>
      </c>
      <c r="M50" s="22">
        <f t="shared" si="50"/>
        <v>0.25605296828886787</v>
      </c>
      <c r="N50" s="22">
        <f t="shared" si="50"/>
        <v>0.28308447815188187</v>
      </c>
      <c r="O50" s="22">
        <f t="shared" si="50"/>
        <v>0.29757192966279783</v>
      </c>
      <c r="P50" s="22">
        <f t="shared" si="50"/>
        <v>0.29952211920245736</v>
      </c>
      <c r="Q50" s="22">
        <f>+Q29/Q23</f>
        <v>0.29473991644697639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3"/>
      <c r="BE50" s="3"/>
      <c r="BF50" s="3"/>
      <c r="BG50" s="3"/>
      <c r="BH50" s="3"/>
      <c r="BI50" s="3"/>
      <c r="BJ50" s="3"/>
      <c r="BK50" s="3"/>
    </row>
    <row r="51" spans="2:63" x14ac:dyDescent="0.25">
      <c r="B51" t="s">
        <v>74</v>
      </c>
      <c r="C51" s="22" t="e">
        <f t="shared" ref="C51:J51" si="51">+C33/C32</f>
        <v>#DIV/0!</v>
      </c>
      <c r="D51" s="22" t="e">
        <f t="shared" si="51"/>
        <v>#DIV/0!</v>
      </c>
      <c r="E51" s="22">
        <f t="shared" si="51"/>
        <v>0.29601143050880308</v>
      </c>
      <c r="F51" s="22" t="e">
        <f t="shared" si="51"/>
        <v>#DIV/0!</v>
      </c>
      <c r="G51" s="22">
        <f t="shared" si="51"/>
        <v>0.29698287430133891</v>
      </c>
      <c r="H51" s="22" t="e">
        <f t="shared" si="51"/>
        <v>#DIV/0!</v>
      </c>
      <c r="I51" s="22">
        <f t="shared" si="51"/>
        <v>0.29697413931328298</v>
      </c>
      <c r="J51" s="22" t="e">
        <f t="shared" si="51"/>
        <v>#DIV/0!</v>
      </c>
      <c r="K51" s="17"/>
      <c r="L51" s="22">
        <f t="shared" ref="L51:P51" si="52">+L33/L32</f>
        <v>0.2379978203927117</v>
      </c>
      <c r="M51" s="22">
        <f t="shared" si="52"/>
        <v>0.13068167018311586</v>
      </c>
      <c r="N51" s="22">
        <f t="shared" si="52"/>
        <v>0.29421712588681737</v>
      </c>
      <c r="O51" s="22">
        <f t="shared" si="52"/>
        <v>0.18817230919097436</v>
      </c>
      <c r="P51" s="22">
        <f t="shared" si="52"/>
        <v>0.29717734756815434</v>
      </c>
      <c r="Q51" s="22">
        <f>+Q33/Q32</f>
        <v>0.29699969993701991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3"/>
      <c r="BE51" s="3"/>
      <c r="BF51" s="3"/>
      <c r="BG51" s="3"/>
      <c r="BH51" s="3"/>
      <c r="BI51" s="3"/>
      <c r="BJ51" s="3"/>
      <c r="BK51" s="3"/>
    </row>
    <row r="52" spans="2:63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3"/>
      <c r="BE52" s="3"/>
      <c r="BF52" s="3"/>
      <c r="BG52" s="3"/>
      <c r="BH52" s="3"/>
      <c r="BI52" s="3"/>
      <c r="BJ52" s="3"/>
      <c r="BK52" s="3"/>
    </row>
    <row r="53" spans="2:63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3"/>
      <c r="BE53" s="3"/>
      <c r="BF53" s="3"/>
      <c r="BG53" s="3"/>
      <c r="BH53" s="3"/>
      <c r="BI53" s="3"/>
      <c r="BJ53" s="3"/>
      <c r="BK53" s="3"/>
    </row>
    <row r="54" spans="2:63" x14ac:dyDescent="0.2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3"/>
      <c r="BE54" s="3"/>
      <c r="BF54" s="3"/>
      <c r="BG54" s="3"/>
      <c r="BH54" s="3"/>
      <c r="BI54" s="3"/>
      <c r="BJ54" s="3"/>
      <c r="BK54" s="3"/>
    </row>
    <row r="55" spans="2:63" x14ac:dyDescent="0.2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3"/>
      <c r="BE55" s="3"/>
      <c r="BF55" s="3"/>
      <c r="BG55" s="3"/>
      <c r="BH55" s="3"/>
      <c r="BI55" s="3"/>
      <c r="BJ55" s="3"/>
      <c r="BK55" s="3"/>
    </row>
    <row r="56" spans="2:63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3"/>
      <c r="BE56" s="3"/>
      <c r="BF56" s="3"/>
      <c r="BG56" s="3"/>
      <c r="BH56" s="3"/>
      <c r="BI56" s="3"/>
      <c r="BJ56" s="3"/>
      <c r="BK56" s="3"/>
    </row>
    <row r="57" spans="2:63" x14ac:dyDescent="0.2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3"/>
      <c r="BE57" s="3"/>
      <c r="BF57" s="3"/>
      <c r="BG57" s="3"/>
      <c r="BH57" s="3"/>
      <c r="BI57" s="3"/>
      <c r="BJ57" s="3"/>
      <c r="BK57" s="3"/>
    </row>
    <row r="58" spans="2:63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3"/>
      <c r="BE58" s="3"/>
      <c r="BF58" s="3"/>
      <c r="BG58" s="3"/>
      <c r="BH58" s="3"/>
      <c r="BI58" s="3"/>
      <c r="BJ58" s="3"/>
      <c r="BK58" s="3"/>
    </row>
    <row r="59" spans="2:63" x14ac:dyDescent="0.2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3"/>
      <c r="BE59" s="3"/>
      <c r="BF59" s="3"/>
      <c r="BG59" s="3"/>
      <c r="BH59" s="3"/>
      <c r="BI59" s="3"/>
      <c r="BJ59" s="3"/>
      <c r="BK59" s="3"/>
    </row>
    <row r="60" spans="2:63" x14ac:dyDescent="0.2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3"/>
      <c r="BE60" s="3"/>
      <c r="BF60" s="3"/>
      <c r="BG60" s="3"/>
      <c r="BH60" s="3"/>
      <c r="BI60" s="3"/>
      <c r="BJ60" s="3"/>
      <c r="BK60" s="3"/>
    </row>
    <row r="61" spans="2:63" x14ac:dyDescent="0.2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3"/>
      <c r="BE61" s="3"/>
      <c r="BF61" s="3"/>
      <c r="BG61" s="3"/>
      <c r="BH61" s="3"/>
      <c r="BI61" s="3"/>
      <c r="BJ61" s="3"/>
      <c r="BK61" s="3"/>
    </row>
    <row r="62" spans="2:63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3"/>
      <c r="BE62" s="3"/>
      <c r="BF62" s="3"/>
      <c r="BG62" s="3"/>
      <c r="BH62" s="3"/>
      <c r="BI62" s="3"/>
      <c r="BJ62" s="3"/>
      <c r="BK62" s="3"/>
    </row>
    <row r="63" spans="2:63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3"/>
      <c r="BE63" s="3"/>
      <c r="BF63" s="3"/>
      <c r="BG63" s="3"/>
      <c r="BH63" s="3"/>
      <c r="BI63" s="3"/>
      <c r="BJ63" s="3"/>
      <c r="BK63" s="3"/>
    </row>
    <row r="64" spans="2:63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3"/>
      <c r="BE64" s="3"/>
      <c r="BF64" s="3"/>
      <c r="BG64" s="3"/>
      <c r="BH64" s="3"/>
      <c r="BI64" s="3"/>
      <c r="BJ64" s="3"/>
      <c r="BK64" s="3"/>
    </row>
    <row r="65" spans="3:63" x14ac:dyDescent="0.2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3"/>
      <c r="BE65" s="3"/>
      <c r="BF65" s="3"/>
      <c r="BG65" s="3"/>
      <c r="BH65" s="3"/>
      <c r="BI65" s="3"/>
      <c r="BJ65" s="3"/>
      <c r="BK65" s="3"/>
    </row>
    <row r="66" spans="3:63" x14ac:dyDescent="0.2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3"/>
      <c r="BE66" s="3"/>
      <c r="BF66" s="3"/>
      <c r="BG66" s="3"/>
      <c r="BH66" s="3"/>
      <c r="BI66" s="3"/>
      <c r="BJ66" s="3"/>
      <c r="BK66" s="3"/>
    </row>
    <row r="67" spans="3:63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3"/>
      <c r="BE67" s="3"/>
      <c r="BF67" s="3"/>
      <c r="BG67" s="3"/>
      <c r="BH67" s="3"/>
      <c r="BI67" s="3"/>
      <c r="BJ67" s="3"/>
      <c r="BK67" s="3"/>
    </row>
    <row r="68" spans="3:63" x14ac:dyDescent="0.2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3"/>
      <c r="BE68" s="3"/>
      <c r="BF68" s="3"/>
      <c r="BG68" s="3"/>
      <c r="BH68" s="3"/>
      <c r="BI68" s="3"/>
      <c r="BJ68" s="3"/>
      <c r="BK68" s="3"/>
    </row>
    <row r="69" spans="3:63" x14ac:dyDescent="0.2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3"/>
      <c r="BE69" s="3"/>
      <c r="BF69" s="3"/>
      <c r="BG69" s="3"/>
      <c r="BH69" s="3"/>
      <c r="BI69" s="3"/>
      <c r="BJ69" s="3"/>
      <c r="BK69" s="3"/>
    </row>
    <row r="70" spans="3:63" x14ac:dyDescent="0.25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3"/>
      <c r="BE70" s="3"/>
      <c r="BF70" s="3"/>
      <c r="BG70" s="3"/>
      <c r="BH70" s="3"/>
      <c r="BI70" s="3"/>
      <c r="BJ70" s="3"/>
      <c r="BK70" s="3"/>
    </row>
    <row r="71" spans="3:63" x14ac:dyDescent="0.25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3"/>
      <c r="BE71" s="3"/>
      <c r="BF71" s="3"/>
      <c r="BG71" s="3"/>
      <c r="BH71" s="3"/>
      <c r="BI71" s="3"/>
      <c r="BJ71" s="3"/>
      <c r="BK71" s="3"/>
    </row>
    <row r="72" spans="3:63" x14ac:dyDescent="0.25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3"/>
      <c r="BE72" s="3"/>
      <c r="BF72" s="3"/>
      <c r="BG72" s="3"/>
      <c r="BH72" s="3"/>
      <c r="BI72" s="3"/>
      <c r="BJ72" s="3"/>
      <c r="BK72" s="3"/>
    </row>
    <row r="73" spans="3:63" x14ac:dyDescent="0.2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3"/>
      <c r="BE73" s="3"/>
      <c r="BF73" s="3"/>
      <c r="BG73" s="3"/>
      <c r="BH73" s="3"/>
      <c r="BI73" s="3"/>
      <c r="BJ73" s="3"/>
      <c r="BK73" s="3"/>
    </row>
    <row r="74" spans="3:63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3"/>
      <c r="BE74" s="3"/>
      <c r="BF74" s="3"/>
      <c r="BG74" s="3"/>
      <c r="BH74" s="3"/>
      <c r="BI74" s="3"/>
      <c r="BJ74" s="3"/>
      <c r="BK74" s="3"/>
    </row>
    <row r="75" spans="3:63" x14ac:dyDescent="0.2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3"/>
      <c r="BE75" s="3"/>
      <c r="BF75" s="3"/>
      <c r="BG75" s="3"/>
      <c r="BH75" s="3"/>
      <c r="BI75" s="3"/>
      <c r="BJ75" s="3"/>
      <c r="BK75" s="3"/>
    </row>
    <row r="76" spans="3:63" x14ac:dyDescent="0.25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3"/>
      <c r="BE76" s="3"/>
      <c r="BF76" s="3"/>
      <c r="BG76" s="3"/>
      <c r="BH76" s="3"/>
      <c r="BI76" s="3"/>
      <c r="BJ76" s="3"/>
      <c r="BK76" s="3"/>
    </row>
    <row r="77" spans="3:63" x14ac:dyDescent="0.2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3"/>
      <c r="BE77" s="3"/>
      <c r="BF77" s="3"/>
      <c r="BG77" s="3"/>
      <c r="BH77" s="3"/>
      <c r="BI77" s="3"/>
      <c r="BJ77" s="3"/>
      <c r="BK77" s="3"/>
    </row>
    <row r="78" spans="3:63" x14ac:dyDescent="0.2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3"/>
      <c r="BE78" s="3"/>
      <c r="BF78" s="3"/>
      <c r="BG78" s="3"/>
      <c r="BH78" s="3"/>
      <c r="BI78" s="3"/>
      <c r="BJ78" s="3"/>
      <c r="BK78" s="3"/>
    </row>
    <row r="79" spans="3:63" x14ac:dyDescent="0.25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3"/>
      <c r="BE79" s="3"/>
      <c r="BF79" s="3"/>
      <c r="BG79" s="3"/>
      <c r="BH79" s="3"/>
      <c r="BI79" s="3"/>
      <c r="BJ79" s="3"/>
      <c r="BK79" s="3"/>
    </row>
    <row r="80" spans="3:63" x14ac:dyDescent="0.25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3"/>
      <c r="BE80" s="3"/>
      <c r="BF80" s="3"/>
      <c r="BG80" s="3"/>
      <c r="BH80" s="3"/>
      <c r="BI80" s="3"/>
      <c r="BJ80" s="3"/>
      <c r="BK80" s="3"/>
    </row>
    <row r="81" spans="3:63" x14ac:dyDescent="0.25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3"/>
      <c r="BE81" s="3"/>
      <c r="BF81" s="3"/>
      <c r="BG81" s="3"/>
      <c r="BH81" s="3"/>
      <c r="BI81" s="3"/>
      <c r="BJ81" s="3"/>
      <c r="BK81" s="3"/>
    </row>
    <row r="82" spans="3:63" x14ac:dyDescent="0.25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3"/>
      <c r="BE82" s="3"/>
      <c r="BF82" s="3"/>
      <c r="BG82" s="3"/>
      <c r="BH82" s="3"/>
      <c r="BI82" s="3"/>
      <c r="BJ82" s="3"/>
      <c r="BK82" s="3"/>
    </row>
    <row r="83" spans="3:63" x14ac:dyDescent="0.25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3"/>
      <c r="BE83" s="3"/>
      <c r="BF83" s="3"/>
      <c r="BG83" s="3"/>
      <c r="BH83" s="3"/>
      <c r="BI83" s="3"/>
      <c r="BJ83" s="3"/>
      <c r="BK83" s="3"/>
    </row>
    <row r="84" spans="3:63" x14ac:dyDescent="0.25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3"/>
      <c r="BE84" s="3"/>
      <c r="BF84" s="3"/>
      <c r="BG84" s="3"/>
      <c r="BH84" s="3"/>
      <c r="BI84" s="3"/>
      <c r="BJ84" s="3"/>
      <c r="BK84" s="3"/>
    </row>
    <row r="85" spans="3:63" x14ac:dyDescent="0.2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3"/>
      <c r="BE85" s="3"/>
      <c r="BF85" s="3"/>
      <c r="BG85" s="3"/>
      <c r="BH85" s="3"/>
      <c r="BI85" s="3"/>
      <c r="BJ85" s="3"/>
      <c r="BK85" s="3"/>
    </row>
    <row r="86" spans="3:63" x14ac:dyDescent="0.25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3"/>
      <c r="BE86" s="3"/>
      <c r="BF86" s="3"/>
      <c r="BG86" s="3"/>
      <c r="BH86" s="3"/>
      <c r="BI86" s="3"/>
      <c r="BJ86" s="3"/>
      <c r="BK86" s="3"/>
    </row>
    <row r="87" spans="3:63" x14ac:dyDescent="0.2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3"/>
      <c r="BE87" s="3"/>
      <c r="BF87" s="3"/>
      <c r="BG87" s="3"/>
      <c r="BH87" s="3"/>
      <c r="BI87" s="3"/>
      <c r="BJ87" s="3"/>
      <c r="BK87" s="3"/>
    </row>
    <row r="88" spans="3:63" x14ac:dyDescent="0.25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3"/>
      <c r="BE88" s="3"/>
      <c r="BF88" s="3"/>
      <c r="BG88" s="3"/>
      <c r="BH88" s="3"/>
      <c r="BI88" s="3"/>
      <c r="BJ88" s="3"/>
      <c r="BK88" s="3"/>
    </row>
    <row r="89" spans="3:63" x14ac:dyDescent="0.25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3"/>
      <c r="BE89" s="3"/>
      <c r="BF89" s="3"/>
      <c r="BG89" s="3"/>
      <c r="BH89" s="3"/>
      <c r="BI89" s="3"/>
      <c r="BJ89" s="3"/>
      <c r="BK89" s="3"/>
    </row>
    <row r="90" spans="3:63" x14ac:dyDescent="0.25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3"/>
      <c r="BE90" s="3"/>
      <c r="BF90" s="3"/>
      <c r="BG90" s="3"/>
      <c r="BH90" s="3"/>
      <c r="BI90" s="3"/>
      <c r="BJ90" s="3"/>
      <c r="BK90" s="3"/>
    </row>
    <row r="91" spans="3:63" x14ac:dyDescent="0.2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3"/>
      <c r="BE91" s="3"/>
      <c r="BF91" s="3"/>
      <c r="BG91" s="3"/>
      <c r="BH91" s="3"/>
      <c r="BI91" s="3"/>
      <c r="BJ91" s="3"/>
      <c r="BK91" s="3"/>
    </row>
    <row r="92" spans="3:63" x14ac:dyDescent="0.25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3"/>
      <c r="BE92" s="3"/>
      <c r="BF92" s="3"/>
      <c r="BG92" s="3"/>
      <c r="BH92" s="3"/>
      <c r="BI92" s="3"/>
      <c r="BJ92" s="3"/>
      <c r="BK92" s="3"/>
    </row>
    <row r="93" spans="3:63" x14ac:dyDescent="0.25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3"/>
      <c r="BE93" s="3"/>
      <c r="BF93" s="3"/>
      <c r="BG93" s="3"/>
      <c r="BH93" s="3"/>
      <c r="BI93" s="3"/>
      <c r="BJ93" s="3"/>
      <c r="BK93" s="3"/>
    </row>
    <row r="94" spans="3:63" x14ac:dyDescent="0.25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3"/>
      <c r="BE94" s="3"/>
      <c r="BF94" s="3"/>
      <c r="BG94" s="3"/>
      <c r="BH94" s="3"/>
      <c r="BI94" s="3"/>
      <c r="BJ94" s="3"/>
      <c r="BK94" s="3"/>
    </row>
    <row r="95" spans="3:63" x14ac:dyDescent="0.2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3"/>
      <c r="BE95" s="3"/>
      <c r="BF95" s="3"/>
      <c r="BG95" s="3"/>
      <c r="BH95" s="3"/>
      <c r="BI95" s="3"/>
      <c r="BJ95" s="3"/>
      <c r="BK95" s="3"/>
    </row>
    <row r="96" spans="3:63" x14ac:dyDescent="0.25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3"/>
      <c r="BE96" s="3"/>
      <c r="BF96" s="3"/>
      <c r="BG96" s="3"/>
      <c r="BH96" s="3"/>
      <c r="BI96" s="3"/>
      <c r="BJ96" s="3"/>
      <c r="BK96" s="3"/>
    </row>
    <row r="97" spans="3:63" x14ac:dyDescent="0.25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3"/>
      <c r="BE97" s="3"/>
      <c r="BF97" s="3"/>
      <c r="BG97" s="3"/>
      <c r="BH97" s="3"/>
      <c r="BI97" s="3"/>
      <c r="BJ97" s="3"/>
      <c r="BK97" s="3"/>
    </row>
    <row r="98" spans="3:63" x14ac:dyDescent="0.25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3"/>
      <c r="BE98" s="3"/>
      <c r="BF98" s="3"/>
      <c r="BG98" s="3"/>
      <c r="BH98" s="3"/>
      <c r="BI98" s="3"/>
      <c r="BJ98" s="3"/>
      <c r="BK98" s="3"/>
    </row>
    <row r="99" spans="3:63" x14ac:dyDescent="0.25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3"/>
      <c r="BE99" s="3"/>
      <c r="BF99" s="3"/>
      <c r="BG99" s="3"/>
      <c r="BH99" s="3"/>
      <c r="BI99" s="3"/>
      <c r="BJ99" s="3"/>
      <c r="BK99" s="3"/>
    </row>
    <row r="100" spans="3:63" x14ac:dyDescent="0.25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3"/>
      <c r="BE100" s="3"/>
      <c r="BF100" s="3"/>
      <c r="BG100" s="3"/>
      <c r="BH100" s="3"/>
      <c r="BI100" s="3"/>
      <c r="BJ100" s="3"/>
      <c r="BK100" s="3"/>
    </row>
    <row r="101" spans="3:63" x14ac:dyDescent="0.25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3"/>
      <c r="BE101" s="3"/>
      <c r="BF101" s="3"/>
      <c r="BG101" s="3"/>
      <c r="BH101" s="3"/>
      <c r="BI101" s="3"/>
      <c r="BJ101" s="3"/>
      <c r="BK101" s="3"/>
    </row>
    <row r="102" spans="3:63" x14ac:dyDescent="0.25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3"/>
      <c r="BE102" s="3"/>
      <c r="BF102" s="3"/>
      <c r="BG102" s="3"/>
      <c r="BH102" s="3"/>
      <c r="BI102" s="3"/>
      <c r="BJ102" s="3"/>
      <c r="BK102" s="3"/>
    </row>
    <row r="103" spans="3:63" x14ac:dyDescent="0.25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3"/>
      <c r="BE103" s="3"/>
      <c r="BF103" s="3"/>
      <c r="BG103" s="3"/>
      <c r="BH103" s="3"/>
      <c r="BI103" s="3"/>
      <c r="BJ103" s="3"/>
      <c r="BK103" s="3"/>
    </row>
    <row r="104" spans="3:63" x14ac:dyDescent="0.25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3"/>
      <c r="BE104" s="3"/>
      <c r="BF104" s="3"/>
      <c r="BG104" s="3"/>
      <c r="BH104" s="3"/>
      <c r="BI104" s="3"/>
      <c r="BJ104" s="3"/>
      <c r="BK104" s="3"/>
    </row>
    <row r="105" spans="3:63" x14ac:dyDescent="0.2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3"/>
      <c r="BE105" s="3"/>
      <c r="BF105" s="3"/>
      <c r="BG105" s="3"/>
      <c r="BH105" s="3"/>
      <c r="BI105" s="3"/>
      <c r="BJ105" s="3"/>
      <c r="BK105" s="3"/>
    </row>
    <row r="106" spans="3:63" x14ac:dyDescent="0.25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3"/>
      <c r="BE106" s="3"/>
      <c r="BF106" s="3"/>
      <c r="BG106" s="3"/>
      <c r="BH106" s="3"/>
      <c r="BI106" s="3"/>
      <c r="BJ106" s="3"/>
      <c r="BK106" s="3"/>
    </row>
    <row r="107" spans="3:63" x14ac:dyDescent="0.2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3"/>
      <c r="BE107" s="3"/>
      <c r="BF107" s="3"/>
      <c r="BG107" s="3"/>
      <c r="BH107" s="3"/>
      <c r="BI107" s="3"/>
      <c r="BJ107" s="3"/>
      <c r="BK107" s="3"/>
    </row>
    <row r="108" spans="3:63" x14ac:dyDescent="0.25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3"/>
      <c r="BE108" s="3"/>
      <c r="BF108" s="3"/>
      <c r="BG108" s="3"/>
      <c r="BH108" s="3"/>
      <c r="BI108" s="3"/>
      <c r="BJ108" s="3"/>
      <c r="BK108" s="3"/>
    </row>
    <row r="109" spans="3:63" x14ac:dyDescent="0.2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3"/>
      <c r="BE109" s="3"/>
      <c r="BF109" s="3"/>
      <c r="BG109" s="3"/>
      <c r="BH109" s="3"/>
      <c r="BI109" s="3"/>
      <c r="BJ109" s="3"/>
      <c r="BK109" s="3"/>
    </row>
    <row r="110" spans="3:63" x14ac:dyDescent="0.25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3"/>
      <c r="BE110" s="3"/>
      <c r="BF110" s="3"/>
      <c r="BG110" s="3"/>
      <c r="BH110" s="3"/>
      <c r="BI110" s="3"/>
      <c r="BJ110" s="3"/>
      <c r="BK110" s="3"/>
    </row>
    <row r="111" spans="3:63" x14ac:dyDescent="0.25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3"/>
      <c r="BE111" s="3"/>
      <c r="BF111" s="3"/>
      <c r="BG111" s="3"/>
      <c r="BH111" s="3"/>
      <c r="BI111" s="3"/>
      <c r="BJ111" s="3"/>
      <c r="BK111" s="3"/>
    </row>
    <row r="112" spans="3:63" x14ac:dyDescent="0.25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3"/>
      <c r="BE112" s="3"/>
      <c r="BF112" s="3"/>
      <c r="BG112" s="3"/>
      <c r="BH112" s="3"/>
      <c r="BI112" s="3"/>
      <c r="BJ112" s="3"/>
      <c r="BK112" s="3"/>
    </row>
    <row r="113" spans="3:63" x14ac:dyDescent="0.25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3"/>
      <c r="BE113" s="3"/>
      <c r="BF113" s="3"/>
      <c r="BG113" s="3"/>
      <c r="BH113" s="3"/>
      <c r="BI113" s="3"/>
      <c r="BJ113" s="3"/>
      <c r="BK113" s="3"/>
    </row>
    <row r="114" spans="3:63" x14ac:dyDescent="0.2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3"/>
      <c r="BE114" s="3"/>
      <c r="BF114" s="3"/>
      <c r="BG114" s="3"/>
      <c r="BH114" s="3"/>
      <c r="BI114" s="3"/>
      <c r="BJ114" s="3"/>
      <c r="BK114" s="3"/>
    </row>
    <row r="115" spans="3:63" x14ac:dyDescent="0.2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3"/>
      <c r="BE115" s="3"/>
      <c r="BF115" s="3"/>
      <c r="BG115" s="3"/>
      <c r="BH115" s="3"/>
      <c r="BI115" s="3"/>
      <c r="BJ115" s="3"/>
      <c r="BK115" s="3"/>
    </row>
    <row r="116" spans="3:63" x14ac:dyDescent="0.2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3"/>
      <c r="BE116" s="3"/>
      <c r="BF116" s="3"/>
      <c r="BG116" s="3"/>
      <c r="BH116" s="3"/>
      <c r="BI116" s="3"/>
      <c r="BJ116" s="3"/>
      <c r="BK116" s="3"/>
    </row>
    <row r="117" spans="3:63" x14ac:dyDescent="0.2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3"/>
      <c r="BE117" s="3"/>
      <c r="BF117" s="3"/>
      <c r="BG117" s="3"/>
      <c r="BH117" s="3"/>
      <c r="BI117" s="3"/>
      <c r="BJ117" s="3"/>
      <c r="BK117" s="3"/>
    </row>
    <row r="118" spans="3:63" x14ac:dyDescent="0.2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3"/>
      <c r="BE118" s="3"/>
      <c r="BF118" s="3"/>
      <c r="BG118" s="3"/>
      <c r="BH118" s="3"/>
      <c r="BI118" s="3"/>
      <c r="BJ118" s="3"/>
      <c r="BK118" s="3"/>
    </row>
    <row r="119" spans="3:63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3"/>
      <c r="BE119" s="3"/>
      <c r="BF119" s="3"/>
      <c r="BG119" s="3"/>
      <c r="BH119" s="3"/>
      <c r="BI119" s="3"/>
      <c r="BJ119" s="3"/>
      <c r="BK119" s="3"/>
    </row>
    <row r="120" spans="3:63" x14ac:dyDescent="0.2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3"/>
      <c r="BE120" s="3"/>
      <c r="BF120" s="3"/>
      <c r="BG120" s="3"/>
      <c r="BH120" s="3"/>
      <c r="BI120" s="3"/>
      <c r="BJ120" s="3"/>
      <c r="BK120" s="3"/>
    </row>
    <row r="121" spans="3:63" x14ac:dyDescent="0.2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3"/>
      <c r="BE121" s="3"/>
      <c r="BF121" s="3"/>
      <c r="BG121" s="3"/>
      <c r="BH121" s="3"/>
      <c r="BI121" s="3"/>
      <c r="BJ121" s="3"/>
      <c r="BK121" s="3"/>
    </row>
    <row r="122" spans="3:63" x14ac:dyDescent="0.25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3"/>
      <c r="BE122" s="3"/>
      <c r="BF122" s="3"/>
      <c r="BG122" s="3"/>
      <c r="BH122" s="3"/>
      <c r="BI122" s="3"/>
      <c r="BJ122" s="3"/>
      <c r="BK122" s="3"/>
    </row>
    <row r="123" spans="3:63" x14ac:dyDescent="0.25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3"/>
      <c r="BE123" s="3"/>
      <c r="BF123" s="3"/>
      <c r="BG123" s="3"/>
      <c r="BH123" s="3"/>
      <c r="BI123" s="3"/>
      <c r="BJ123" s="3"/>
      <c r="BK123" s="3"/>
    </row>
    <row r="124" spans="3:63" x14ac:dyDescent="0.25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3"/>
      <c r="BE124" s="3"/>
      <c r="BF124" s="3"/>
      <c r="BG124" s="3"/>
      <c r="BH124" s="3"/>
      <c r="BI124" s="3"/>
      <c r="BJ124" s="3"/>
      <c r="BK124" s="3"/>
    </row>
    <row r="125" spans="3:63" x14ac:dyDescent="0.2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3"/>
      <c r="BE125" s="3"/>
      <c r="BF125" s="3"/>
      <c r="BG125" s="3"/>
      <c r="BH125" s="3"/>
      <c r="BI125" s="3"/>
      <c r="BJ125" s="3"/>
      <c r="BK125" s="3"/>
    </row>
    <row r="126" spans="3:63" x14ac:dyDescent="0.25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3"/>
      <c r="BE126" s="3"/>
      <c r="BF126" s="3"/>
      <c r="BG126" s="3"/>
      <c r="BH126" s="3"/>
      <c r="BI126" s="3"/>
      <c r="BJ126" s="3"/>
      <c r="BK126" s="3"/>
    </row>
    <row r="127" spans="3:63" x14ac:dyDescent="0.25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3"/>
      <c r="BE127" s="3"/>
      <c r="BF127" s="3"/>
      <c r="BG127" s="3"/>
      <c r="BH127" s="3"/>
      <c r="BI127" s="3"/>
      <c r="BJ127" s="3"/>
      <c r="BK127" s="3"/>
    </row>
    <row r="128" spans="3:63" x14ac:dyDescent="0.25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3"/>
      <c r="BE128" s="3"/>
      <c r="BF128" s="3"/>
      <c r="BG128" s="3"/>
      <c r="BH128" s="3"/>
      <c r="BI128" s="3"/>
      <c r="BJ128" s="3"/>
      <c r="BK128" s="3"/>
    </row>
    <row r="129" spans="3:63" x14ac:dyDescent="0.25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3"/>
      <c r="BE129" s="3"/>
      <c r="BF129" s="3"/>
      <c r="BG129" s="3"/>
      <c r="BH129" s="3"/>
      <c r="BI129" s="3"/>
      <c r="BJ129" s="3"/>
      <c r="BK129" s="3"/>
    </row>
    <row r="130" spans="3:63" x14ac:dyDescent="0.25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3"/>
      <c r="BE130" s="3"/>
      <c r="BF130" s="3"/>
      <c r="BG130" s="3"/>
      <c r="BH130" s="3"/>
      <c r="BI130" s="3"/>
      <c r="BJ130" s="3"/>
      <c r="BK130" s="3"/>
    </row>
    <row r="131" spans="3:63" x14ac:dyDescent="0.25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3"/>
      <c r="BE131" s="3"/>
      <c r="BF131" s="3"/>
      <c r="BG131" s="3"/>
      <c r="BH131" s="3"/>
      <c r="BI131" s="3"/>
      <c r="BJ131" s="3"/>
      <c r="BK131" s="3"/>
    </row>
    <row r="132" spans="3:63" x14ac:dyDescent="0.25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3"/>
      <c r="BE132" s="3"/>
      <c r="BF132" s="3"/>
      <c r="BG132" s="3"/>
      <c r="BH132" s="3"/>
      <c r="BI132" s="3"/>
      <c r="BJ132" s="3"/>
      <c r="BK132" s="3"/>
    </row>
    <row r="133" spans="3:63" x14ac:dyDescent="0.25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3"/>
      <c r="BE133" s="3"/>
      <c r="BF133" s="3"/>
      <c r="BG133" s="3"/>
      <c r="BH133" s="3"/>
      <c r="BI133" s="3"/>
      <c r="BJ133" s="3"/>
      <c r="BK133" s="3"/>
    </row>
    <row r="134" spans="3:63" x14ac:dyDescent="0.25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3"/>
      <c r="BE134" s="3"/>
      <c r="BF134" s="3"/>
      <c r="BG134" s="3"/>
      <c r="BH134" s="3"/>
      <c r="BI134" s="3"/>
      <c r="BJ134" s="3"/>
      <c r="BK134" s="3"/>
    </row>
    <row r="135" spans="3:63" x14ac:dyDescent="0.2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3"/>
      <c r="BE135" s="3"/>
      <c r="BF135" s="3"/>
      <c r="BG135" s="3"/>
      <c r="BH135" s="3"/>
      <c r="BI135" s="3"/>
      <c r="BJ135" s="3"/>
      <c r="BK135" s="3"/>
    </row>
    <row r="136" spans="3:63" x14ac:dyDescent="0.25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3"/>
      <c r="BE136" s="3"/>
      <c r="BF136" s="3"/>
      <c r="BG136" s="3"/>
      <c r="BH136" s="3"/>
      <c r="BI136" s="3"/>
      <c r="BJ136" s="3"/>
      <c r="BK136" s="3"/>
    </row>
    <row r="137" spans="3:63" x14ac:dyDescent="0.25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3"/>
      <c r="BE137" s="3"/>
      <c r="BF137" s="3"/>
      <c r="BG137" s="3"/>
      <c r="BH137" s="3"/>
      <c r="BI137" s="3"/>
      <c r="BJ137" s="3"/>
      <c r="BK137" s="3"/>
    </row>
    <row r="138" spans="3:63" x14ac:dyDescent="0.25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3"/>
      <c r="BE138" s="3"/>
      <c r="BF138" s="3"/>
      <c r="BG138" s="3"/>
      <c r="BH138" s="3"/>
      <c r="BI138" s="3"/>
      <c r="BJ138" s="3"/>
      <c r="BK138" s="3"/>
    </row>
    <row r="139" spans="3:63" x14ac:dyDescent="0.25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3"/>
      <c r="BE139" s="3"/>
      <c r="BF139" s="3"/>
      <c r="BG139" s="3"/>
      <c r="BH139" s="3"/>
      <c r="BI139" s="3"/>
      <c r="BJ139" s="3"/>
      <c r="BK139" s="3"/>
    </row>
    <row r="140" spans="3:63" x14ac:dyDescent="0.25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3"/>
      <c r="BE140" s="3"/>
      <c r="BF140" s="3"/>
      <c r="BG140" s="3"/>
      <c r="BH140" s="3"/>
      <c r="BI140" s="3"/>
      <c r="BJ140" s="3"/>
      <c r="BK140" s="3"/>
    </row>
    <row r="141" spans="3:63" x14ac:dyDescent="0.25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3"/>
      <c r="BE141" s="3"/>
      <c r="BF141" s="3"/>
      <c r="BG141" s="3"/>
      <c r="BH141" s="3"/>
      <c r="BI141" s="3"/>
      <c r="BJ141" s="3"/>
      <c r="BK141" s="3"/>
    </row>
    <row r="142" spans="3:63" x14ac:dyDescent="0.25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3"/>
      <c r="BE142" s="3"/>
      <c r="BF142" s="3"/>
      <c r="BG142" s="3"/>
      <c r="BH142" s="3"/>
      <c r="BI142" s="3"/>
      <c r="BJ142" s="3"/>
      <c r="BK142" s="3"/>
    </row>
    <row r="143" spans="3:63" x14ac:dyDescent="0.25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3"/>
      <c r="BE143" s="3"/>
      <c r="BF143" s="3"/>
      <c r="BG143" s="3"/>
      <c r="BH143" s="3"/>
      <c r="BI143" s="3"/>
      <c r="BJ143" s="3"/>
      <c r="BK143" s="3"/>
    </row>
    <row r="144" spans="3:63" x14ac:dyDescent="0.25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3"/>
      <c r="BE144" s="3"/>
      <c r="BF144" s="3"/>
      <c r="BG144" s="3"/>
      <c r="BH144" s="3"/>
      <c r="BI144" s="3"/>
      <c r="BJ144" s="3"/>
      <c r="BK144" s="3"/>
    </row>
    <row r="145" spans="3:63" x14ac:dyDescent="0.2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3"/>
      <c r="BE145" s="3"/>
      <c r="BF145" s="3"/>
      <c r="BG145" s="3"/>
      <c r="BH145" s="3"/>
      <c r="BI145" s="3"/>
      <c r="BJ145" s="3"/>
      <c r="BK145" s="3"/>
    </row>
    <row r="146" spans="3:63" x14ac:dyDescent="0.25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3"/>
      <c r="BE146" s="3"/>
      <c r="BF146" s="3"/>
      <c r="BG146" s="3"/>
      <c r="BH146" s="3"/>
      <c r="BI146" s="3"/>
      <c r="BJ146" s="3"/>
      <c r="BK146" s="3"/>
    </row>
    <row r="147" spans="3:63" x14ac:dyDescent="0.25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3"/>
      <c r="BE147" s="3"/>
      <c r="BF147" s="3"/>
      <c r="BG147" s="3"/>
      <c r="BH147" s="3"/>
      <c r="BI147" s="3"/>
      <c r="BJ147" s="3"/>
      <c r="BK147" s="3"/>
    </row>
    <row r="148" spans="3:63" x14ac:dyDescent="0.25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3"/>
      <c r="BE148" s="3"/>
      <c r="BF148" s="3"/>
      <c r="BG148" s="3"/>
      <c r="BH148" s="3"/>
      <c r="BI148" s="3"/>
      <c r="BJ148" s="3"/>
      <c r="BK148" s="3"/>
    </row>
    <row r="149" spans="3:63" x14ac:dyDescent="0.25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3"/>
      <c r="BE149" s="3"/>
      <c r="BF149" s="3"/>
      <c r="BG149" s="3"/>
      <c r="BH149" s="3"/>
      <c r="BI149" s="3"/>
      <c r="BJ149" s="3"/>
      <c r="BK149" s="3"/>
    </row>
    <row r="150" spans="3:63" x14ac:dyDescent="0.25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3"/>
      <c r="BE150" s="3"/>
      <c r="BF150" s="3"/>
      <c r="BG150" s="3"/>
      <c r="BH150" s="3"/>
      <c r="BI150" s="3"/>
      <c r="BJ150" s="3"/>
      <c r="BK150" s="3"/>
    </row>
    <row r="151" spans="3:63" x14ac:dyDescent="0.25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3"/>
      <c r="BE151" s="3"/>
      <c r="BF151" s="3"/>
      <c r="BG151" s="3"/>
      <c r="BH151" s="3"/>
      <c r="BI151" s="3"/>
      <c r="BJ151" s="3"/>
      <c r="BK151" s="3"/>
    </row>
    <row r="152" spans="3:63" x14ac:dyDescent="0.25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3"/>
      <c r="BE152" s="3"/>
      <c r="BF152" s="3"/>
      <c r="BG152" s="3"/>
      <c r="BH152" s="3"/>
      <c r="BI152" s="3"/>
      <c r="BJ152" s="3"/>
      <c r="BK152" s="3"/>
    </row>
    <row r="153" spans="3:63" x14ac:dyDescent="0.25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3"/>
      <c r="BE153" s="3"/>
      <c r="BF153" s="3"/>
      <c r="BG153" s="3"/>
      <c r="BH153" s="3"/>
      <c r="BI153" s="3"/>
      <c r="BJ153" s="3"/>
      <c r="BK153" s="3"/>
    </row>
    <row r="154" spans="3:63" x14ac:dyDescent="0.25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3"/>
      <c r="BE154" s="3"/>
      <c r="BF154" s="3"/>
      <c r="BG154" s="3"/>
      <c r="BH154" s="3"/>
      <c r="BI154" s="3"/>
      <c r="BJ154" s="3"/>
      <c r="BK154" s="3"/>
    </row>
    <row r="155" spans="3:63" x14ac:dyDescent="0.2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3"/>
      <c r="BE155" s="3"/>
      <c r="BF155" s="3"/>
      <c r="BG155" s="3"/>
      <c r="BH155" s="3"/>
      <c r="BI155" s="3"/>
      <c r="BJ155" s="3"/>
      <c r="BK155" s="3"/>
    </row>
    <row r="156" spans="3:63" x14ac:dyDescent="0.25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3"/>
      <c r="BE156" s="3"/>
      <c r="BF156" s="3"/>
      <c r="BG156" s="3"/>
      <c r="BH156" s="3"/>
      <c r="BI156" s="3"/>
      <c r="BJ156" s="3"/>
      <c r="BK156" s="3"/>
    </row>
    <row r="157" spans="3:63" x14ac:dyDescent="0.25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3"/>
      <c r="BE157" s="3"/>
      <c r="BF157" s="3"/>
      <c r="BG157" s="3"/>
      <c r="BH157" s="3"/>
      <c r="BI157" s="3"/>
      <c r="BJ157" s="3"/>
      <c r="BK157" s="3"/>
    </row>
    <row r="158" spans="3:63" x14ac:dyDescent="0.25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3"/>
      <c r="BE158" s="3"/>
      <c r="BF158" s="3"/>
      <c r="BG158" s="3"/>
      <c r="BH158" s="3"/>
      <c r="BI158" s="3"/>
      <c r="BJ158" s="3"/>
      <c r="BK158" s="3"/>
    </row>
    <row r="159" spans="3:63" x14ac:dyDescent="0.25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3"/>
      <c r="BE159" s="3"/>
      <c r="BF159" s="3"/>
      <c r="BG159" s="3"/>
      <c r="BH159" s="3"/>
      <c r="BI159" s="3"/>
      <c r="BJ159" s="3"/>
      <c r="BK159" s="3"/>
    </row>
    <row r="160" spans="3:63" x14ac:dyDescent="0.25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3"/>
      <c r="BE160" s="3"/>
      <c r="BF160" s="3"/>
      <c r="BG160" s="3"/>
      <c r="BH160" s="3"/>
      <c r="BI160" s="3"/>
      <c r="BJ160" s="3"/>
      <c r="BK160" s="3"/>
    </row>
    <row r="161" spans="3:63" x14ac:dyDescent="0.25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3"/>
      <c r="BE161" s="3"/>
      <c r="BF161" s="3"/>
      <c r="BG161" s="3"/>
      <c r="BH161" s="3"/>
      <c r="BI161" s="3"/>
      <c r="BJ161" s="3"/>
      <c r="BK161" s="3"/>
    </row>
    <row r="162" spans="3:63" x14ac:dyDescent="0.25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3"/>
      <c r="BE162" s="3"/>
      <c r="BF162" s="3"/>
      <c r="BG162" s="3"/>
      <c r="BH162" s="3"/>
      <c r="BI162" s="3"/>
      <c r="BJ162" s="3"/>
      <c r="BK162" s="3"/>
    </row>
    <row r="163" spans="3:63" x14ac:dyDescent="0.25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3"/>
      <c r="BE163" s="3"/>
      <c r="BF163" s="3"/>
      <c r="BG163" s="3"/>
      <c r="BH163" s="3"/>
      <c r="BI163" s="3"/>
      <c r="BJ163" s="3"/>
      <c r="BK163" s="3"/>
    </row>
    <row r="164" spans="3:63" x14ac:dyDescent="0.25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3"/>
      <c r="BE164" s="3"/>
      <c r="BF164" s="3"/>
      <c r="BG164" s="3"/>
      <c r="BH164" s="3"/>
      <c r="BI164" s="3"/>
      <c r="BJ164" s="3"/>
      <c r="BK164" s="3"/>
    </row>
    <row r="165" spans="3:63" x14ac:dyDescent="0.2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3"/>
      <c r="BE165" s="3"/>
      <c r="BF165" s="3"/>
      <c r="BG165" s="3"/>
      <c r="BH165" s="3"/>
      <c r="BI165" s="3"/>
      <c r="BJ165" s="3"/>
      <c r="BK165" s="3"/>
    </row>
    <row r="166" spans="3:63" x14ac:dyDescent="0.25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3"/>
      <c r="BE166" s="3"/>
      <c r="BF166" s="3"/>
      <c r="BG166" s="3"/>
      <c r="BH166" s="3"/>
      <c r="BI166" s="3"/>
      <c r="BJ166" s="3"/>
      <c r="BK166" s="3"/>
    </row>
    <row r="167" spans="3:63" x14ac:dyDescent="0.25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3"/>
      <c r="BE167" s="3"/>
      <c r="BF167" s="3"/>
      <c r="BG167" s="3"/>
      <c r="BH167" s="3"/>
      <c r="BI167" s="3"/>
      <c r="BJ167" s="3"/>
      <c r="BK167" s="3"/>
    </row>
    <row r="168" spans="3:63" x14ac:dyDescent="0.25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3"/>
      <c r="BE168" s="3"/>
      <c r="BF168" s="3"/>
      <c r="BG168" s="3"/>
      <c r="BH168" s="3"/>
      <c r="BI168" s="3"/>
      <c r="BJ168" s="3"/>
      <c r="BK168" s="3"/>
    </row>
    <row r="169" spans="3:63" x14ac:dyDescent="0.25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3"/>
      <c r="BE169" s="3"/>
      <c r="BF169" s="3"/>
      <c r="BG169" s="3"/>
      <c r="BH169" s="3"/>
      <c r="BI169" s="3"/>
      <c r="BJ169" s="3"/>
      <c r="BK169" s="3"/>
    </row>
    <row r="170" spans="3:63" x14ac:dyDescent="0.25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3"/>
      <c r="BE170" s="3"/>
      <c r="BF170" s="3"/>
      <c r="BG170" s="3"/>
      <c r="BH170" s="3"/>
      <c r="BI170" s="3"/>
      <c r="BJ170" s="3"/>
      <c r="BK170" s="3"/>
    </row>
    <row r="171" spans="3:63" x14ac:dyDescent="0.25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3"/>
      <c r="BE171" s="3"/>
      <c r="BF171" s="3"/>
      <c r="BG171" s="3"/>
      <c r="BH171" s="3"/>
      <c r="BI171" s="3"/>
      <c r="BJ171" s="3"/>
      <c r="BK171" s="3"/>
    </row>
    <row r="172" spans="3:63" x14ac:dyDescent="0.25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3"/>
      <c r="BE172" s="3"/>
      <c r="BF172" s="3"/>
      <c r="BG172" s="3"/>
      <c r="BH172" s="3"/>
      <c r="BI172" s="3"/>
      <c r="BJ172" s="3"/>
      <c r="BK172" s="3"/>
    </row>
    <row r="173" spans="3:63" x14ac:dyDescent="0.25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3"/>
      <c r="BE173" s="3"/>
      <c r="BF173" s="3"/>
      <c r="BG173" s="3"/>
      <c r="BH173" s="3"/>
      <c r="BI173" s="3"/>
      <c r="BJ173" s="3"/>
      <c r="BK173" s="3"/>
    </row>
    <row r="174" spans="3:63" x14ac:dyDescent="0.25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3"/>
      <c r="BE174" s="3"/>
      <c r="BF174" s="3"/>
      <c r="BG174" s="3"/>
      <c r="BH174" s="3"/>
      <c r="BI174" s="3"/>
      <c r="BJ174" s="3"/>
      <c r="BK174" s="3"/>
    </row>
    <row r="175" spans="3:63" x14ac:dyDescent="0.2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3"/>
      <c r="BE175" s="3"/>
      <c r="BF175" s="3"/>
      <c r="BG175" s="3"/>
      <c r="BH175" s="3"/>
      <c r="BI175" s="3"/>
      <c r="BJ175" s="3"/>
      <c r="BK175" s="3"/>
    </row>
    <row r="176" spans="3:63" x14ac:dyDescent="0.25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3"/>
      <c r="BE176" s="3"/>
      <c r="BF176" s="3"/>
      <c r="BG176" s="3"/>
      <c r="BH176" s="3"/>
      <c r="BI176" s="3"/>
      <c r="BJ176" s="3"/>
      <c r="BK176" s="3"/>
    </row>
    <row r="177" spans="3:63" x14ac:dyDescent="0.25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3"/>
      <c r="BE177" s="3"/>
      <c r="BF177" s="3"/>
      <c r="BG177" s="3"/>
      <c r="BH177" s="3"/>
      <c r="BI177" s="3"/>
      <c r="BJ177" s="3"/>
      <c r="BK177" s="3"/>
    </row>
    <row r="178" spans="3:63" x14ac:dyDescent="0.25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3"/>
      <c r="BE178" s="3"/>
      <c r="BF178" s="3"/>
      <c r="BG178" s="3"/>
      <c r="BH178" s="3"/>
      <c r="BI178" s="3"/>
      <c r="BJ178" s="3"/>
      <c r="BK178" s="3"/>
    </row>
    <row r="179" spans="3:63" x14ac:dyDescent="0.25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3"/>
      <c r="BE179" s="3"/>
      <c r="BF179" s="3"/>
      <c r="BG179" s="3"/>
      <c r="BH179" s="3"/>
      <c r="BI179" s="3"/>
      <c r="BJ179" s="3"/>
      <c r="BK179" s="3"/>
    </row>
    <row r="180" spans="3:63" x14ac:dyDescent="0.25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3"/>
      <c r="BE180" s="3"/>
      <c r="BF180" s="3"/>
      <c r="BG180" s="3"/>
      <c r="BH180" s="3"/>
      <c r="BI180" s="3"/>
      <c r="BJ180" s="3"/>
      <c r="BK180" s="3"/>
    </row>
    <row r="181" spans="3:63" x14ac:dyDescent="0.25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3"/>
      <c r="BE181" s="3"/>
      <c r="BF181" s="3"/>
      <c r="BG181" s="3"/>
      <c r="BH181" s="3"/>
      <c r="BI181" s="3"/>
      <c r="BJ181" s="3"/>
      <c r="BK181" s="3"/>
    </row>
    <row r="182" spans="3:63" x14ac:dyDescent="0.25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3"/>
      <c r="BE182" s="3"/>
      <c r="BF182" s="3"/>
      <c r="BG182" s="3"/>
      <c r="BH182" s="3"/>
      <c r="BI182" s="3"/>
      <c r="BJ182" s="3"/>
      <c r="BK182" s="3"/>
    </row>
    <row r="183" spans="3:63" x14ac:dyDescent="0.25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3"/>
      <c r="BE183" s="3"/>
      <c r="BF183" s="3"/>
      <c r="BG183" s="3"/>
      <c r="BH183" s="3"/>
      <c r="BI183" s="3"/>
      <c r="BJ183" s="3"/>
      <c r="BK183" s="3"/>
    </row>
    <row r="184" spans="3:63" x14ac:dyDescent="0.25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3"/>
      <c r="BE184" s="3"/>
      <c r="BF184" s="3"/>
      <c r="BG184" s="3"/>
      <c r="BH184" s="3"/>
      <c r="BI184" s="3"/>
      <c r="BJ184" s="3"/>
      <c r="BK184" s="3"/>
    </row>
    <row r="185" spans="3:63" x14ac:dyDescent="0.2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3"/>
      <c r="BE185" s="3"/>
      <c r="BF185" s="3"/>
      <c r="BG185" s="3"/>
      <c r="BH185" s="3"/>
      <c r="BI185" s="3"/>
      <c r="BJ185" s="3"/>
      <c r="BK185" s="3"/>
    </row>
    <row r="186" spans="3:63" x14ac:dyDescent="0.2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3"/>
      <c r="BE186" s="3"/>
      <c r="BF186" s="3"/>
      <c r="BG186" s="3"/>
      <c r="BH186" s="3"/>
      <c r="BI186" s="3"/>
      <c r="BJ186" s="3"/>
      <c r="BK186" s="3"/>
    </row>
    <row r="187" spans="3:63" x14ac:dyDescent="0.2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3"/>
      <c r="BE187" s="3"/>
      <c r="BF187" s="3"/>
      <c r="BG187" s="3"/>
      <c r="BH187" s="3"/>
      <c r="BI187" s="3"/>
      <c r="BJ187" s="3"/>
      <c r="BK187" s="3"/>
    </row>
    <row r="188" spans="3:63" x14ac:dyDescent="0.2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3"/>
      <c r="BE188" s="3"/>
      <c r="BF188" s="3"/>
      <c r="BG188" s="3"/>
      <c r="BH188" s="3"/>
      <c r="BI188" s="3"/>
      <c r="BJ188" s="3"/>
      <c r="BK188" s="3"/>
    </row>
    <row r="189" spans="3:63" x14ac:dyDescent="0.2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3"/>
      <c r="BE189" s="3"/>
      <c r="BF189" s="3"/>
      <c r="BG189" s="3"/>
      <c r="BH189" s="3"/>
      <c r="BI189" s="3"/>
      <c r="BJ189" s="3"/>
      <c r="BK189" s="3"/>
    </row>
    <row r="190" spans="3:63" x14ac:dyDescent="0.2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3"/>
      <c r="BE190" s="3"/>
      <c r="BF190" s="3"/>
      <c r="BG190" s="3"/>
      <c r="BH190" s="3"/>
      <c r="BI190" s="3"/>
      <c r="BJ190" s="3"/>
      <c r="BK190" s="3"/>
    </row>
    <row r="191" spans="3:63" x14ac:dyDescent="0.25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3"/>
      <c r="BE191" s="3"/>
      <c r="BF191" s="3"/>
      <c r="BG191" s="3"/>
      <c r="BH191" s="3"/>
      <c r="BI191" s="3"/>
      <c r="BJ191" s="3"/>
      <c r="BK191" s="3"/>
    </row>
    <row r="192" spans="3:63" x14ac:dyDescent="0.25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3"/>
      <c r="BE192" s="3"/>
      <c r="BF192" s="3"/>
      <c r="BG192" s="3"/>
      <c r="BH192" s="3"/>
      <c r="BI192" s="3"/>
      <c r="BJ192" s="3"/>
      <c r="BK192" s="3"/>
    </row>
    <row r="193" spans="3:63" x14ac:dyDescent="0.25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3"/>
      <c r="BE193" s="3"/>
      <c r="BF193" s="3"/>
      <c r="BG193" s="3"/>
      <c r="BH193" s="3"/>
      <c r="BI193" s="3"/>
      <c r="BJ193" s="3"/>
      <c r="BK193" s="3"/>
    </row>
    <row r="194" spans="3:63" x14ac:dyDescent="0.25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3"/>
      <c r="BE194" s="3"/>
      <c r="BF194" s="3"/>
      <c r="BG194" s="3"/>
      <c r="BH194" s="3"/>
      <c r="BI194" s="3"/>
      <c r="BJ194" s="3"/>
      <c r="BK194" s="3"/>
    </row>
    <row r="195" spans="3:63" x14ac:dyDescent="0.2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3"/>
      <c r="BE195" s="3"/>
      <c r="BF195" s="3"/>
      <c r="BG195" s="3"/>
      <c r="BH195" s="3"/>
      <c r="BI195" s="3"/>
      <c r="BJ195" s="3"/>
      <c r="BK195" s="3"/>
    </row>
    <row r="196" spans="3:63" x14ac:dyDescent="0.25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3"/>
      <c r="BE196" s="3"/>
      <c r="BF196" s="3"/>
      <c r="BG196" s="3"/>
      <c r="BH196" s="3"/>
      <c r="BI196" s="3"/>
      <c r="BJ196" s="3"/>
      <c r="BK196" s="3"/>
    </row>
    <row r="197" spans="3:63" x14ac:dyDescent="0.25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3"/>
      <c r="BE197" s="3"/>
      <c r="BF197" s="3"/>
      <c r="BG197" s="3"/>
      <c r="BH197" s="3"/>
      <c r="BI197" s="3"/>
      <c r="BJ197" s="3"/>
      <c r="BK197" s="3"/>
    </row>
    <row r="198" spans="3:63" x14ac:dyDescent="0.25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3"/>
      <c r="BE198" s="3"/>
      <c r="BF198" s="3"/>
      <c r="BG198" s="3"/>
      <c r="BH198" s="3"/>
      <c r="BI198" s="3"/>
      <c r="BJ198" s="3"/>
      <c r="BK198" s="3"/>
    </row>
    <row r="199" spans="3:63" x14ac:dyDescent="0.25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3"/>
      <c r="BE199" s="3"/>
      <c r="BF199" s="3"/>
      <c r="BG199" s="3"/>
      <c r="BH199" s="3"/>
      <c r="BI199" s="3"/>
      <c r="BJ199" s="3"/>
      <c r="BK199" s="3"/>
    </row>
    <row r="200" spans="3:63" x14ac:dyDescent="0.25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3"/>
      <c r="BE200" s="3"/>
      <c r="BF200" s="3"/>
      <c r="BG200" s="3"/>
      <c r="BH200" s="3"/>
      <c r="BI200" s="3"/>
      <c r="BJ200" s="3"/>
      <c r="BK200" s="3"/>
    </row>
    <row r="201" spans="3:63" x14ac:dyDescent="0.25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3"/>
      <c r="BE201" s="3"/>
      <c r="BF201" s="3"/>
      <c r="BG201" s="3"/>
      <c r="BH201" s="3"/>
      <c r="BI201" s="3"/>
      <c r="BJ201" s="3"/>
      <c r="BK201" s="3"/>
    </row>
    <row r="202" spans="3:63" x14ac:dyDescent="0.25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3"/>
      <c r="BE202" s="3"/>
      <c r="BF202" s="3"/>
      <c r="BG202" s="3"/>
      <c r="BH202" s="3"/>
      <c r="BI202" s="3"/>
      <c r="BJ202" s="3"/>
      <c r="BK202" s="3"/>
    </row>
    <row r="203" spans="3:63" x14ac:dyDescent="0.25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3"/>
      <c r="BE203" s="3"/>
      <c r="BF203" s="3"/>
      <c r="BG203" s="3"/>
      <c r="BH203" s="3"/>
      <c r="BI203" s="3"/>
      <c r="BJ203" s="3"/>
      <c r="BK203" s="3"/>
    </row>
    <row r="204" spans="3:63" x14ac:dyDescent="0.25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3"/>
      <c r="BE204" s="3"/>
      <c r="BF204" s="3"/>
      <c r="BG204" s="3"/>
      <c r="BH204" s="3"/>
      <c r="BI204" s="3"/>
      <c r="BJ204" s="3"/>
      <c r="BK204" s="3"/>
    </row>
    <row r="205" spans="3:63" x14ac:dyDescent="0.2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3"/>
      <c r="BE205" s="3"/>
      <c r="BF205" s="3"/>
      <c r="BG205" s="3"/>
      <c r="BH205" s="3"/>
      <c r="BI205" s="3"/>
      <c r="BJ205" s="3"/>
      <c r="BK205" s="3"/>
    </row>
    <row r="206" spans="3:63" x14ac:dyDescent="0.25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3"/>
      <c r="BE206" s="3"/>
      <c r="BF206" s="3"/>
      <c r="BG206" s="3"/>
      <c r="BH206" s="3"/>
      <c r="BI206" s="3"/>
      <c r="BJ206" s="3"/>
      <c r="BK206" s="3"/>
    </row>
    <row r="207" spans="3:63" x14ac:dyDescent="0.25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3"/>
      <c r="BE207" s="3"/>
      <c r="BF207" s="3"/>
      <c r="BG207" s="3"/>
      <c r="BH207" s="3"/>
      <c r="BI207" s="3"/>
      <c r="BJ207" s="3"/>
      <c r="BK207" s="3"/>
    </row>
    <row r="208" spans="3:63" x14ac:dyDescent="0.25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3"/>
      <c r="BE208" s="3"/>
      <c r="BF208" s="3"/>
      <c r="BG208" s="3"/>
      <c r="BH208" s="3"/>
      <c r="BI208" s="3"/>
      <c r="BJ208" s="3"/>
      <c r="BK208" s="3"/>
    </row>
    <row r="209" spans="3:63" x14ac:dyDescent="0.25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3"/>
      <c r="BE209" s="3"/>
      <c r="BF209" s="3"/>
      <c r="BG209" s="3"/>
      <c r="BH209" s="3"/>
      <c r="BI209" s="3"/>
      <c r="BJ209" s="3"/>
      <c r="BK209" s="3"/>
    </row>
    <row r="210" spans="3:63" x14ac:dyDescent="0.25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3"/>
      <c r="BE210" s="3"/>
      <c r="BF210" s="3"/>
      <c r="BG210" s="3"/>
      <c r="BH210" s="3"/>
      <c r="BI210" s="3"/>
      <c r="BJ210" s="3"/>
      <c r="BK210" s="3"/>
    </row>
    <row r="211" spans="3:63" x14ac:dyDescent="0.25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3"/>
      <c r="BE211" s="3"/>
      <c r="BF211" s="3"/>
      <c r="BG211" s="3"/>
      <c r="BH211" s="3"/>
      <c r="BI211" s="3"/>
      <c r="BJ211" s="3"/>
      <c r="BK211" s="3"/>
    </row>
    <row r="212" spans="3:63" x14ac:dyDescent="0.25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3"/>
      <c r="BE212" s="3"/>
      <c r="BF212" s="3"/>
      <c r="BG212" s="3"/>
      <c r="BH212" s="3"/>
      <c r="BI212" s="3"/>
      <c r="BJ212" s="3"/>
      <c r="BK212" s="3"/>
    </row>
    <row r="213" spans="3:63" x14ac:dyDescent="0.25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3"/>
      <c r="BE213" s="3"/>
      <c r="BF213" s="3"/>
      <c r="BG213" s="3"/>
      <c r="BH213" s="3"/>
      <c r="BI213" s="3"/>
      <c r="BJ213" s="3"/>
      <c r="BK213" s="3"/>
    </row>
    <row r="214" spans="3:63" x14ac:dyDescent="0.25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3"/>
      <c r="BE214" s="3"/>
      <c r="BF214" s="3"/>
      <c r="BG214" s="3"/>
      <c r="BH214" s="3"/>
      <c r="BI214" s="3"/>
      <c r="BJ214" s="3"/>
      <c r="BK214" s="3"/>
    </row>
    <row r="215" spans="3:63" x14ac:dyDescent="0.2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3"/>
      <c r="BE215" s="3"/>
      <c r="BF215" s="3"/>
      <c r="BG215" s="3"/>
      <c r="BH215" s="3"/>
      <c r="BI215" s="3"/>
      <c r="BJ215" s="3"/>
      <c r="BK215" s="3"/>
    </row>
    <row r="216" spans="3:63" x14ac:dyDescent="0.25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3"/>
      <c r="BE216" s="3"/>
      <c r="BF216" s="3"/>
      <c r="BG216" s="3"/>
      <c r="BH216" s="3"/>
      <c r="BI216" s="3"/>
      <c r="BJ216" s="3"/>
      <c r="BK216" s="3"/>
    </row>
    <row r="217" spans="3:63" x14ac:dyDescent="0.25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3"/>
      <c r="BE217" s="3"/>
      <c r="BF217" s="3"/>
      <c r="BG217" s="3"/>
      <c r="BH217" s="3"/>
      <c r="BI217" s="3"/>
      <c r="BJ217" s="3"/>
      <c r="BK217" s="3"/>
    </row>
    <row r="218" spans="3:63" x14ac:dyDescent="0.25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3"/>
      <c r="BE218" s="3"/>
      <c r="BF218" s="3"/>
      <c r="BG218" s="3"/>
      <c r="BH218" s="3"/>
      <c r="BI218" s="3"/>
      <c r="BJ218" s="3"/>
      <c r="BK218" s="3"/>
    </row>
    <row r="219" spans="3:63" x14ac:dyDescent="0.25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3"/>
      <c r="BE219" s="3"/>
      <c r="BF219" s="3"/>
      <c r="BG219" s="3"/>
      <c r="BH219" s="3"/>
      <c r="BI219" s="3"/>
      <c r="BJ219" s="3"/>
      <c r="BK219" s="3"/>
    </row>
    <row r="220" spans="3:63" x14ac:dyDescent="0.25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3"/>
      <c r="BE220" s="3"/>
      <c r="BF220" s="3"/>
      <c r="BG220" s="3"/>
      <c r="BH220" s="3"/>
      <c r="BI220" s="3"/>
      <c r="BJ220" s="3"/>
      <c r="BK220" s="3"/>
    </row>
    <row r="221" spans="3:63" x14ac:dyDescent="0.25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3"/>
      <c r="BE221" s="3"/>
      <c r="BF221" s="3"/>
      <c r="BG221" s="3"/>
      <c r="BH221" s="3"/>
      <c r="BI221" s="3"/>
      <c r="BJ221" s="3"/>
      <c r="BK221" s="3"/>
    </row>
    <row r="222" spans="3:63" x14ac:dyDescent="0.25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3"/>
      <c r="BE222" s="3"/>
      <c r="BF222" s="3"/>
      <c r="BG222" s="3"/>
      <c r="BH222" s="3"/>
      <c r="BI222" s="3"/>
      <c r="BJ222" s="3"/>
      <c r="BK222" s="3"/>
    </row>
    <row r="223" spans="3:63" x14ac:dyDescent="0.25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3"/>
      <c r="BE223" s="3"/>
      <c r="BF223" s="3"/>
      <c r="BG223" s="3"/>
      <c r="BH223" s="3"/>
      <c r="BI223" s="3"/>
      <c r="BJ223" s="3"/>
      <c r="BK223" s="3"/>
    </row>
    <row r="224" spans="3:63" x14ac:dyDescent="0.25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3"/>
      <c r="BE224" s="3"/>
      <c r="BF224" s="3"/>
      <c r="BG224" s="3"/>
      <c r="BH224" s="3"/>
      <c r="BI224" s="3"/>
      <c r="BJ224" s="3"/>
      <c r="BK224" s="3"/>
    </row>
    <row r="225" spans="3:63" x14ac:dyDescent="0.2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3"/>
      <c r="BE225" s="3"/>
      <c r="BF225" s="3"/>
      <c r="BG225" s="3"/>
      <c r="BH225" s="3"/>
      <c r="BI225" s="3"/>
      <c r="BJ225" s="3"/>
      <c r="BK225" s="3"/>
    </row>
    <row r="226" spans="3:63" x14ac:dyDescent="0.25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3"/>
      <c r="BE226" s="3"/>
      <c r="BF226" s="3"/>
      <c r="BG226" s="3"/>
      <c r="BH226" s="3"/>
      <c r="BI226" s="3"/>
      <c r="BJ226" s="3"/>
      <c r="BK226" s="3"/>
    </row>
    <row r="227" spans="3:63" x14ac:dyDescent="0.25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3"/>
      <c r="BE227" s="3"/>
      <c r="BF227" s="3"/>
      <c r="BG227" s="3"/>
      <c r="BH227" s="3"/>
      <c r="BI227" s="3"/>
      <c r="BJ227" s="3"/>
      <c r="BK227" s="3"/>
    </row>
    <row r="228" spans="3:63" x14ac:dyDescent="0.25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3"/>
      <c r="BE228" s="3"/>
      <c r="BF228" s="3"/>
      <c r="BG228" s="3"/>
      <c r="BH228" s="3"/>
      <c r="BI228" s="3"/>
      <c r="BJ228" s="3"/>
      <c r="BK228" s="3"/>
    </row>
    <row r="229" spans="3:63" x14ac:dyDescent="0.25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3"/>
      <c r="BE229" s="3"/>
      <c r="BF229" s="3"/>
      <c r="BG229" s="3"/>
      <c r="BH229" s="3"/>
      <c r="BI229" s="3"/>
      <c r="BJ229" s="3"/>
      <c r="BK229" s="3"/>
    </row>
    <row r="230" spans="3:63" x14ac:dyDescent="0.25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3"/>
      <c r="BE230" s="3"/>
      <c r="BF230" s="3"/>
      <c r="BG230" s="3"/>
      <c r="BH230" s="3"/>
      <c r="BI230" s="3"/>
      <c r="BJ230" s="3"/>
      <c r="BK230" s="3"/>
    </row>
    <row r="231" spans="3:63" x14ac:dyDescent="0.25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3"/>
      <c r="BE231" s="3"/>
      <c r="BF231" s="3"/>
      <c r="BG231" s="3"/>
      <c r="BH231" s="3"/>
      <c r="BI231" s="3"/>
      <c r="BJ231" s="3"/>
      <c r="BK231" s="3"/>
    </row>
    <row r="232" spans="3:63" x14ac:dyDescent="0.2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3"/>
      <c r="BE232" s="3"/>
      <c r="BF232" s="3"/>
      <c r="BG232" s="3"/>
      <c r="BH232" s="3"/>
      <c r="BI232" s="3"/>
      <c r="BJ232" s="3"/>
      <c r="BK232" s="3"/>
    </row>
    <row r="233" spans="3:63" x14ac:dyDescent="0.2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3"/>
      <c r="BE233" s="3"/>
      <c r="BF233" s="3"/>
      <c r="BG233" s="3"/>
      <c r="BH233" s="3"/>
      <c r="BI233" s="3"/>
      <c r="BJ233" s="3"/>
      <c r="BK233" s="3"/>
    </row>
    <row r="234" spans="3:63" x14ac:dyDescent="0.2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3"/>
      <c r="BE234" s="3"/>
      <c r="BF234" s="3"/>
      <c r="BG234" s="3"/>
      <c r="BH234" s="3"/>
      <c r="BI234" s="3"/>
      <c r="BJ234" s="3"/>
      <c r="BK234" s="3"/>
    </row>
    <row r="235" spans="3:63" x14ac:dyDescent="0.2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3"/>
      <c r="BE235" s="3"/>
      <c r="BF235" s="3"/>
      <c r="BG235" s="3"/>
      <c r="BH235" s="3"/>
      <c r="BI235" s="3"/>
      <c r="BJ235" s="3"/>
      <c r="BK235" s="3"/>
    </row>
    <row r="236" spans="3:63" x14ac:dyDescent="0.2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3"/>
      <c r="BE236" s="3"/>
      <c r="BF236" s="3"/>
      <c r="BG236" s="3"/>
      <c r="BH236" s="3"/>
      <c r="BI236" s="3"/>
      <c r="BJ236" s="3"/>
      <c r="BK236" s="3"/>
    </row>
    <row r="237" spans="3:63" x14ac:dyDescent="0.2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3"/>
      <c r="BE237" s="3"/>
      <c r="BF237" s="3"/>
      <c r="BG237" s="3"/>
      <c r="BH237" s="3"/>
      <c r="BI237" s="3"/>
      <c r="BJ237" s="3"/>
      <c r="BK237" s="3"/>
    </row>
    <row r="238" spans="3:63" x14ac:dyDescent="0.2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3"/>
      <c r="BE238" s="3"/>
      <c r="BF238" s="3"/>
      <c r="BG238" s="3"/>
      <c r="BH238" s="3"/>
      <c r="BI238" s="3"/>
      <c r="BJ238" s="3"/>
      <c r="BK238" s="3"/>
    </row>
    <row r="239" spans="3:63" x14ac:dyDescent="0.2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3"/>
      <c r="BE239" s="3"/>
      <c r="BF239" s="3"/>
      <c r="BG239" s="3"/>
      <c r="BH239" s="3"/>
      <c r="BI239" s="3"/>
      <c r="BJ239" s="3"/>
      <c r="BK239" s="3"/>
    </row>
    <row r="240" spans="3:63" x14ac:dyDescent="0.2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3"/>
      <c r="BE240" s="3"/>
      <c r="BF240" s="3"/>
      <c r="BG240" s="3"/>
      <c r="BH240" s="3"/>
      <c r="BI240" s="3"/>
      <c r="BJ240" s="3"/>
      <c r="BK240" s="3"/>
    </row>
    <row r="241" spans="3:63" x14ac:dyDescent="0.2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3"/>
      <c r="BE241" s="3"/>
      <c r="BF241" s="3"/>
      <c r="BG241" s="3"/>
      <c r="BH241" s="3"/>
      <c r="BI241" s="3"/>
      <c r="BJ241" s="3"/>
      <c r="BK241" s="3"/>
    </row>
    <row r="242" spans="3:63" x14ac:dyDescent="0.2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3"/>
      <c r="BE242" s="3"/>
      <c r="BF242" s="3"/>
      <c r="BG242" s="3"/>
      <c r="BH242" s="3"/>
      <c r="BI242" s="3"/>
      <c r="BJ242" s="3"/>
      <c r="BK242" s="3"/>
    </row>
    <row r="243" spans="3:63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</row>
    <row r="244" spans="3:63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</row>
    <row r="245" spans="3:63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</row>
    <row r="246" spans="3:63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</row>
    <row r="247" spans="3:63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</row>
    <row r="248" spans="3:63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</row>
    <row r="249" spans="3:63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</row>
    <row r="250" spans="3:63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</row>
    <row r="251" spans="3:63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</row>
    <row r="252" spans="3:63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</row>
    <row r="253" spans="3:63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</row>
    <row r="254" spans="3:63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</row>
    <row r="255" spans="3:63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</row>
    <row r="256" spans="3:63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</row>
    <row r="257" spans="3:63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</row>
    <row r="258" spans="3:63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</row>
    <row r="259" spans="3:63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</row>
    <row r="260" spans="3:63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</row>
    <row r="261" spans="3:63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</row>
    <row r="262" spans="3:63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</row>
    <row r="263" spans="3:63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</row>
    <row r="264" spans="3:63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</row>
    <row r="265" spans="3:63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</row>
    <row r="266" spans="3:63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</row>
    <row r="267" spans="3:63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</row>
    <row r="268" spans="3:63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</row>
    <row r="269" spans="3:63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</row>
    <row r="270" spans="3:63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</row>
    <row r="271" spans="3:63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</row>
    <row r="272" spans="3:63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</row>
    <row r="273" spans="3:63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</row>
    <row r="274" spans="3:63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</row>
    <row r="275" spans="3:63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</row>
    <row r="276" spans="3:63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</row>
    <row r="277" spans="3:63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</row>
    <row r="278" spans="3:63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</row>
    <row r="279" spans="3:63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</row>
    <row r="280" spans="3:63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</row>
    <row r="281" spans="3:63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</row>
    <row r="282" spans="3:63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</row>
    <row r="283" spans="3:63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</row>
    <row r="284" spans="3:63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</row>
    <row r="285" spans="3:63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</row>
    <row r="286" spans="3:63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</row>
    <row r="287" spans="3:63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</row>
    <row r="288" spans="3:63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</row>
    <row r="289" spans="3:63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</row>
    <row r="290" spans="3:63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</row>
    <row r="291" spans="3:63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</row>
    <row r="292" spans="3:63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</row>
    <row r="293" spans="3:63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</row>
    <row r="294" spans="3:63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</row>
    <row r="295" spans="3:63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</row>
    <row r="296" spans="3:63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</row>
    <row r="297" spans="3:63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</row>
    <row r="298" spans="3:63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</row>
    <row r="299" spans="3:63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</row>
    <row r="300" spans="3:63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</row>
    <row r="301" spans="3:63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</row>
    <row r="302" spans="3:63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</row>
    <row r="303" spans="3:63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</row>
    <row r="304" spans="3:63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</row>
    <row r="305" spans="3:63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</row>
    <row r="306" spans="3:63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</row>
    <row r="307" spans="3:63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</row>
    <row r="308" spans="3:63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</row>
    <row r="309" spans="3:63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</row>
    <row r="310" spans="3:63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</row>
    <row r="311" spans="3:63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</row>
    <row r="312" spans="3:63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</row>
    <row r="313" spans="3:63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</row>
    <row r="314" spans="3:63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</row>
    <row r="315" spans="3:63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</row>
    <row r="316" spans="3:63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</row>
    <row r="317" spans="3:63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</row>
    <row r="318" spans="3:63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</row>
    <row r="319" spans="3:63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</row>
    <row r="320" spans="3:63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</row>
    <row r="321" spans="3:63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</row>
    <row r="322" spans="3:63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</row>
    <row r="323" spans="3:63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</row>
    <row r="324" spans="3:63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</row>
    <row r="325" spans="3:63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</row>
    <row r="326" spans="3:63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</row>
    <row r="327" spans="3:63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</row>
    <row r="328" spans="3:63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</row>
    <row r="329" spans="3:63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</row>
    <row r="330" spans="3:63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</row>
    <row r="331" spans="3:63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</row>
    <row r="332" spans="3:63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</row>
    <row r="333" spans="3:63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</row>
    <row r="334" spans="3:63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</row>
    <row r="335" spans="3:63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</row>
    <row r="336" spans="3:63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</row>
    <row r="337" spans="3:63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</row>
    <row r="338" spans="3:63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</row>
    <row r="339" spans="3:63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</row>
    <row r="340" spans="3:63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</row>
    <row r="341" spans="3:63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</row>
    <row r="342" spans="3:63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</row>
    <row r="343" spans="3:63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</row>
    <row r="344" spans="3:63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</row>
    <row r="345" spans="3:63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</row>
    <row r="346" spans="3:63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</row>
    <row r="347" spans="3:63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</row>
    <row r="348" spans="3:63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</row>
    <row r="349" spans="3:63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</row>
    <row r="350" spans="3:63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</row>
    <row r="351" spans="3:63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</row>
    <row r="352" spans="3:63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</row>
    <row r="353" spans="3:63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</row>
    <row r="354" spans="3:63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</row>
    <row r="355" spans="3:63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</row>
    <row r="356" spans="3:63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</row>
    <row r="357" spans="3:63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</row>
    <row r="358" spans="3:63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</row>
    <row r="359" spans="3:63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</row>
    <row r="360" spans="3:63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</row>
    <row r="361" spans="3:63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</row>
    <row r="362" spans="3:63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</row>
    <row r="363" spans="3:63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</row>
    <row r="364" spans="3:63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</row>
    <row r="365" spans="3:63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</row>
    <row r="366" spans="3:63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</row>
    <row r="367" spans="3:63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</row>
    <row r="368" spans="3:63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</row>
    <row r="369" spans="3:63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</row>
    <row r="370" spans="3:63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</row>
    <row r="371" spans="3:63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</row>
    <row r="372" spans="3:63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</row>
    <row r="373" spans="3:63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</row>
    <row r="374" spans="3:63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</row>
    <row r="375" spans="3:63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</row>
    <row r="376" spans="3:63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</row>
    <row r="377" spans="3:63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</row>
    <row r="378" spans="3:63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</row>
    <row r="379" spans="3:63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</row>
    <row r="380" spans="3:63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</row>
    <row r="381" spans="3:63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</row>
    <row r="382" spans="3:63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</row>
    <row r="383" spans="3:63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</row>
    <row r="384" spans="3:63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</row>
    <row r="385" spans="3:63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</row>
    <row r="386" spans="3:63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</row>
    <row r="387" spans="3:63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</row>
    <row r="388" spans="3:63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</row>
    <row r="389" spans="3:63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</row>
    <row r="390" spans="3:63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</row>
    <row r="391" spans="3:63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</row>
    <row r="392" spans="3:63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</row>
    <row r="393" spans="3:63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</row>
    <row r="394" spans="3:63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</row>
    <row r="395" spans="3:63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</row>
    <row r="396" spans="3:63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</row>
    <row r="397" spans="3:63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</row>
    <row r="398" spans="3:63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</row>
    <row r="399" spans="3:63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</row>
    <row r="400" spans="3:63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</row>
    <row r="401" spans="3:63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</row>
    <row r="402" spans="3:63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</row>
    <row r="403" spans="3:63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</row>
    <row r="404" spans="3:63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</row>
    <row r="405" spans="3:63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</row>
  </sheetData>
  <hyperlinks>
    <hyperlink ref="A1" location="Main!A1" display="Main" xr:uid="{81F19713-47E4-4F0B-882D-116C38EAEF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Quarter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2024-06-18T16:23:38Z</dcterms:created>
  <dcterms:modified xsi:type="dcterms:W3CDTF">2025-07-23T16:32:52Z</dcterms:modified>
</cp:coreProperties>
</file>