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1C7F81-B75D-4282-9A43-72EF28001978}" xr6:coauthVersionLast="47" xr6:coauthVersionMax="47" xr10:uidLastSave="{00000000-0000-0000-0000-000000000000}"/>
  <bookViews>
    <workbookView xWindow="19095" yWindow="0" windowWidth="19410" windowHeight="20925" xr2:uid="{23A00BC7-6774-4745-8F6D-B2DE1A520CC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3" l="1"/>
  <c r="J41" i="3"/>
  <c r="J40" i="3"/>
  <c r="I42" i="3"/>
  <c r="H42" i="3"/>
  <c r="I41" i="3"/>
  <c r="H41" i="3"/>
  <c r="I40" i="3"/>
  <c r="H40" i="3"/>
  <c r="F42" i="3"/>
  <c r="E42" i="3"/>
  <c r="D42" i="3"/>
  <c r="C42" i="3"/>
  <c r="F41" i="3"/>
  <c r="E41" i="3"/>
  <c r="D41" i="3"/>
  <c r="C41" i="3"/>
  <c r="F40" i="3"/>
  <c r="E40" i="3"/>
  <c r="D40" i="3"/>
  <c r="C40" i="3"/>
  <c r="G42" i="3"/>
  <c r="G41" i="3"/>
  <c r="G40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G37" i="3"/>
  <c r="G36" i="3"/>
  <c r="G35" i="3"/>
  <c r="G34" i="3"/>
  <c r="G38" i="3"/>
  <c r="J39" i="3"/>
  <c r="I39" i="3"/>
  <c r="H39" i="3"/>
  <c r="G39" i="3"/>
  <c r="J7" i="1"/>
  <c r="J6" i="1"/>
  <c r="J5" i="1"/>
  <c r="C28" i="3"/>
  <c r="G28" i="3"/>
  <c r="J17" i="3"/>
  <c r="J21" i="3" s="1"/>
  <c r="J26" i="3" s="1"/>
  <c r="J29" i="3" s="1"/>
  <c r="J31" i="3" s="1"/>
  <c r="I17" i="3"/>
  <c r="I21" i="3" s="1"/>
  <c r="I26" i="3" s="1"/>
  <c r="I29" i="3" s="1"/>
  <c r="I31" i="3" s="1"/>
  <c r="H17" i="3"/>
  <c r="H21" i="3" s="1"/>
  <c r="H26" i="3" s="1"/>
  <c r="H29" i="3" s="1"/>
  <c r="H31" i="3" s="1"/>
  <c r="F17" i="3"/>
  <c r="F21" i="3" s="1"/>
  <c r="F26" i="3" s="1"/>
  <c r="F29" i="3" s="1"/>
  <c r="F31" i="3" s="1"/>
  <c r="E17" i="3"/>
  <c r="E21" i="3" s="1"/>
  <c r="E26" i="3" s="1"/>
  <c r="E29" i="3" s="1"/>
  <c r="E31" i="3" s="1"/>
  <c r="D17" i="3"/>
  <c r="D21" i="3" s="1"/>
  <c r="D26" i="3" s="1"/>
  <c r="D29" i="3" s="1"/>
  <c r="D31" i="3" s="1"/>
  <c r="C17" i="3"/>
  <c r="C21" i="3" s="1"/>
  <c r="C26" i="3" s="1"/>
  <c r="G17" i="3"/>
  <c r="G21" i="3" s="1"/>
  <c r="G26" i="3" s="1"/>
  <c r="J4" i="1"/>
  <c r="G29" i="3" l="1"/>
  <c r="G31" i="3" s="1"/>
  <c r="C29" i="3"/>
  <c r="C31" i="3" s="1"/>
</calcChain>
</file>

<file path=xl/sharedStrings.xml><?xml version="1.0" encoding="utf-8"?>
<sst xmlns="http://schemas.openxmlformats.org/spreadsheetml/2006/main" count="57" uniqueCount="53">
  <si>
    <t>Price</t>
  </si>
  <si>
    <t>Shares</t>
  </si>
  <si>
    <t>MC</t>
  </si>
  <si>
    <t>Cash</t>
  </si>
  <si>
    <t>Debt</t>
  </si>
  <si>
    <t>EV</t>
  </si>
  <si>
    <t>Southern Copper Corp</t>
  </si>
  <si>
    <t>numbers in mio USD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</si>
  <si>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</si>
  <si>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</si>
  <si>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</si>
  <si>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</si>
  <si>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</si>
  <si>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</si>
  <si>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</si>
  <si>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</si>
  <si>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</si>
  <si>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</si>
  <si>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</si>
  <si>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</si>
  <si>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</si>
  <si>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</si>
  <si>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Explorations</t>
  </si>
  <si>
    <t>Operating Income</t>
  </si>
  <si>
    <t>Interest Expense</t>
  </si>
  <si>
    <t>Capitalized Interest</t>
  </si>
  <si>
    <t>Interest Income</t>
  </si>
  <si>
    <t>Other Income</t>
  </si>
  <si>
    <t>Pretax Income</t>
  </si>
  <si>
    <t>Tax Expense</t>
  </si>
  <si>
    <t>Minorites &amp; Affiliates</t>
  </si>
  <si>
    <t>Net Income</t>
  </si>
  <si>
    <t>EPS</t>
  </si>
  <si>
    <t>Copper</t>
  </si>
  <si>
    <t>Molybdenum</t>
  </si>
  <si>
    <t>Silver</t>
  </si>
  <si>
    <t>Zinc</t>
  </si>
  <si>
    <t>Other</t>
  </si>
  <si>
    <t>Pounds of Copper sold</t>
  </si>
  <si>
    <t>Copper Production</t>
  </si>
  <si>
    <t>Molybdenum Production</t>
  </si>
  <si>
    <t>Silver Production</t>
  </si>
  <si>
    <t>Zinc Production</t>
  </si>
  <si>
    <t>Copper Price LME</t>
  </si>
  <si>
    <t>Copper Growth</t>
  </si>
  <si>
    <t>Molybdenum Growth</t>
  </si>
  <si>
    <t>Silver Growth</t>
  </si>
  <si>
    <t>Zinc Growth</t>
  </si>
  <si>
    <t>Other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</si>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</sst>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A335-0ABE-4405-914A-E996F5EA7EAF}">
  <dimension ref="A1:K7"/>
  <sheetViews>
    <sheetView tabSelected="1" topLeftCell="C1" zoomScale="200" zoomScaleNormal="200" workbookViewId="0">
      <selection activeCell="J8" sqref="J8"/>
    </sheetView>
  </sheetViews>
  <sheetFormatPr defaultRowHeight="15" x14ac:dyDescent="0.25"/>
  <cols>
    <col min="1" max="1" width="3.140625" customWidth="1"/>
  </cols>
  <sheetData>
    <row r="1" spans="1:11" x14ac:dyDescent="0.25">
      <c r="A1" s="1" t="s">
        <v>6</v>
      </c>
    </row>
    <row r="2" spans="1:11" x14ac:dyDescent="0.25">
      <c r="A2" t="s">
        <v>7</v>
      </c>
      <c r="I2" t="s">
        <v>0</v>
      </c>
      <c r="J2">
        <v>102.1</v>
      </c>
    </row>
    <row r="3" spans="1:11" x14ac:dyDescent="0.25">
      <c r="I3" t="s">
        <v>1</v>
      </c>
      <c r="J3" s="3">
        <v>796.186105</v>
      </c>
      <c r="K3" s="2" t="s">
        <v>8</v>
      </c>
    </row>
    <row r="4" spans="1:11" x14ac:dyDescent="0.25">
      <c r="I4" t="s">
        <v>2</v>
      </c>
      <c r="J4" s="3">
        <f>+J2*J3</f>
        <v>81290.601320499991</v>
      </c>
    </row>
    <row r="5" spans="1:11" x14ac:dyDescent="0.25">
      <c r="I5" t="s">
        <v>3</v>
      </c>
      <c r="J5" s="3">
        <f>4116.3+218.2</f>
        <v>4334.5</v>
      </c>
      <c r="K5" s="2" t="s">
        <v>8</v>
      </c>
    </row>
    <row r="6" spans="1:11" x14ac:dyDescent="0.25">
      <c r="I6" t="s">
        <v>4</v>
      </c>
      <c r="J6" s="3">
        <f>500+6747</f>
        <v>7247</v>
      </c>
      <c r="K6" s="2" t="s">
        <v>8</v>
      </c>
    </row>
    <row r="7" spans="1:11" x14ac:dyDescent="0.25">
      <c r="I7" t="s">
        <v>5</v>
      </c>
      <c r="J7" s="3">
        <f>+J4-J5+J6</f>
        <v>84203.101320499991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FBE-DF9E-4B9E-9F94-DF34DC8E1FD5}">
  <dimension ref="A1:BE560"/>
  <sheetViews>
    <sheetView zoomScale="200" zoomScaleNormal="200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defaultRowHeight="15" x14ac:dyDescent="0.25"/>
  <cols>
    <col min="1" max="1" width="5.28515625" customWidth="1"/>
    <col min="2" max="2" width="28.7109375" customWidth="1"/>
  </cols>
  <sheetData>
    <row r="1" spans="1:57" x14ac:dyDescent="0.25">
      <c r="A1" s="4" t="s">
        <v>9</v>
      </c>
    </row>
    <row r="2" spans="1:57" x14ac:dyDescent="0.25">
      <c r="C2" s="2" t="s">
        <v>10</v>
      </c>
      <c r="D2" s="2" t="s">
        <v>11</v>
      </c>
      <c r="E2" s="2" t="s">
        <v>12</v>
      </c>
      <c r="F2" s="2" t="s">
        <v>13</v>
      </c>
      <c r="G2" s="2" t="s">
        <v>8</v>
      </c>
      <c r="H2" s="2" t="s">
        <v>14</v>
      </c>
      <c r="I2" s="2" t="s">
        <v>15</v>
      </c>
      <c r="J2" s="2" t="s">
        <v>16</v>
      </c>
    </row>
    <row r="3" spans="1:57" x14ac:dyDescent="0.25">
      <c r="B3" t="s">
        <v>43</v>
      </c>
      <c r="C3" s="6">
        <v>3.83</v>
      </c>
      <c r="D3" s="3"/>
      <c r="E3" s="3"/>
      <c r="F3" s="3"/>
      <c r="G3" s="6">
        <v>4.24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x14ac:dyDescent="0.25">
      <c r="B4" t="s">
        <v>38</v>
      </c>
      <c r="C4" s="3">
        <v>518.5</v>
      </c>
      <c r="D4" s="3"/>
      <c r="E4" s="3"/>
      <c r="F4" s="3"/>
      <c r="G4" s="3">
        <v>537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x14ac:dyDescent="0.25">
      <c r="B5" t="s">
        <v>39</v>
      </c>
      <c r="C5" s="3">
        <v>529.6</v>
      </c>
      <c r="D5" s="3"/>
      <c r="E5" s="3"/>
      <c r="F5" s="3"/>
      <c r="G5" s="3">
        <v>529.6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x14ac:dyDescent="0.25">
      <c r="B6" t="s">
        <v>40</v>
      </c>
      <c r="C6" s="3">
        <v>15.6</v>
      </c>
      <c r="D6" s="3"/>
      <c r="E6" s="3"/>
      <c r="F6" s="3"/>
      <c r="G6" s="3">
        <v>5.4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x14ac:dyDescent="0.25">
      <c r="B7" t="s">
        <v>41</v>
      </c>
      <c r="C7" s="3">
        <v>4.8</v>
      </c>
      <c r="D7" s="3"/>
      <c r="E7" s="3"/>
      <c r="F7" s="3"/>
      <c r="G7" s="3">
        <v>5.4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x14ac:dyDescent="0.25">
      <c r="B8" t="s">
        <v>42</v>
      </c>
      <c r="C8" s="3">
        <v>58.1</v>
      </c>
      <c r="D8" s="3"/>
      <c r="E8" s="3"/>
      <c r="F8" s="3"/>
      <c r="G8" s="3">
        <v>86.8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x14ac:dyDescent="0.25">
      <c r="B10" t="s">
        <v>33</v>
      </c>
      <c r="C10" s="3">
        <v>2043.7</v>
      </c>
      <c r="D10" s="3"/>
      <c r="E10" s="3"/>
      <c r="F10" s="3"/>
      <c r="G10" s="3">
        <v>2432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x14ac:dyDescent="0.25">
      <c r="B11" t="s">
        <v>34</v>
      </c>
      <c r="C11" s="3">
        <v>273.60000000000002</v>
      </c>
      <c r="D11" s="3"/>
      <c r="E11" s="3"/>
      <c r="F11" s="3"/>
      <c r="G11" s="3">
        <v>300.5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x14ac:dyDescent="0.25">
      <c r="B12" t="s">
        <v>35</v>
      </c>
      <c r="C12" s="3">
        <v>111.6</v>
      </c>
      <c r="D12" s="3"/>
      <c r="E12" s="3"/>
      <c r="F12" s="3"/>
      <c r="G12" s="3">
        <v>176.6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x14ac:dyDescent="0.25">
      <c r="B13" t="s">
        <v>36</v>
      </c>
      <c r="C13" s="3">
        <v>70.099999999999994</v>
      </c>
      <c r="D13" s="3"/>
      <c r="E13" s="3"/>
      <c r="F13" s="3"/>
      <c r="G13" s="3">
        <v>111.4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x14ac:dyDescent="0.25">
      <c r="B14" t="s">
        <v>37</v>
      </c>
      <c r="C14" s="3">
        <v>100.8</v>
      </c>
      <c r="D14" s="3"/>
      <c r="E14" s="3"/>
      <c r="F14" s="3"/>
      <c r="G14" s="3">
        <v>101.4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x14ac:dyDescent="0.25">
      <c r="B15" s="1" t="s">
        <v>17</v>
      </c>
      <c r="C15" s="5">
        <v>2599.8000000000002</v>
      </c>
      <c r="D15" s="5"/>
      <c r="E15" s="5"/>
      <c r="F15" s="5"/>
      <c r="G15" s="5">
        <v>3121.9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3"/>
      <c r="BE15" s="3"/>
    </row>
    <row r="16" spans="1:57" x14ac:dyDescent="0.25">
      <c r="B16" t="s">
        <v>18</v>
      </c>
      <c r="C16" s="3">
        <v>1157.5999999999999</v>
      </c>
      <c r="D16" s="3"/>
      <c r="E16" s="3"/>
      <c r="F16" s="3"/>
      <c r="G16" s="3">
        <v>1319.2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2:57" x14ac:dyDescent="0.25">
      <c r="B17" t="s">
        <v>19</v>
      </c>
      <c r="C17" s="3">
        <f t="shared" ref="C17:F17" si="0">+C15-C16</f>
        <v>1442.2000000000003</v>
      </c>
      <c r="D17" s="3">
        <f t="shared" si="0"/>
        <v>0</v>
      </c>
      <c r="E17" s="3">
        <f t="shared" si="0"/>
        <v>0</v>
      </c>
      <c r="F17" s="3">
        <f t="shared" si="0"/>
        <v>0</v>
      </c>
      <c r="G17" s="3">
        <f>+G15-G16</f>
        <v>1802.7</v>
      </c>
      <c r="H17" s="3">
        <f t="shared" ref="H17:J17" si="1">+H15-H16</f>
        <v>0</v>
      </c>
      <c r="I17" s="3">
        <f t="shared" si="1"/>
        <v>0</v>
      </c>
      <c r="J17" s="3">
        <f t="shared" si="1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2:57" x14ac:dyDescent="0.25">
      <c r="B18" t="s">
        <v>20</v>
      </c>
      <c r="C18" s="3">
        <v>30.8</v>
      </c>
      <c r="D18" s="3"/>
      <c r="E18" s="3"/>
      <c r="F18" s="3"/>
      <c r="G18" s="3">
        <v>31.7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2:57" x14ac:dyDescent="0.25">
      <c r="B19" t="s">
        <v>21</v>
      </c>
      <c r="C19" s="3">
        <v>209</v>
      </c>
      <c r="D19" s="3"/>
      <c r="E19" s="3"/>
      <c r="F19" s="3"/>
      <c r="G19" s="3">
        <v>223.8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2:57" x14ac:dyDescent="0.25">
      <c r="B20" t="s">
        <v>22</v>
      </c>
      <c r="C20" s="3">
        <v>12.7</v>
      </c>
      <c r="D20" s="3"/>
      <c r="E20" s="3"/>
      <c r="F20" s="3"/>
      <c r="G20" s="3">
        <v>11.7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2:57" x14ac:dyDescent="0.25">
      <c r="B21" t="s">
        <v>23</v>
      </c>
      <c r="C21" s="3">
        <f t="shared" ref="C21:F21" si="2">+C17-SUM(C18:C20)</f>
        <v>1189.7000000000003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>+G17-SUM(G18:G20)</f>
        <v>1535.5</v>
      </c>
      <c r="H21" s="3">
        <f t="shared" ref="H21:J21" si="3">+H17-SUM(H18:H20)</f>
        <v>0</v>
      </c>
      <c r="I21" s="3">
        <f t="shared" si="3"/>
        <v>0</v>
      </c>
      <c r="J21" s="3">
        <f t="shared" si="3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2:57" x14ac:dyDescent="0.25">
      <c r="B22" t="s">
        <v>24</v>
      </c>
      <c r="C22" s="3">
        <v>94.2</v>
      </c>
      <c r="D22" s="3"/>
      <c r="E22" s="3"/>
      <c r="F22" s="3"/>
      <c r="G22" s="3">
        <v>102.3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2:57" x14ac:dyDescent="0.25">
      <c r="B23" t="s">
        <v>25</v>
      </c>
      <c r="C23" s="3">
        <v>13.7</v>
      </c>
      <c r="D23" s="3"/>
      <c r="E23" s="3"/>
      <c r="F23" s="3"/>
      <c r="G23" s="3">
        <v>10.4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2:57" x14ac:dyDescent="0.25">
      <c r="B24" t="s">
        <v>26</v>
      </c>
      <c r="C24" s="3">
        <v>27.3</v>
      </c>
      <c r="D24" s="3"/>
      <c r="E24" s="3"/>
      <c r="F24" s="3"/>
      <c r="G24" s="3">
        <v>48.7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2:57" x14ac:dyDescent="0.25">
      <c r="B25" t="s">
        <v>27</v>
      </c>
      <c r="C25" s="3">
        <v>19</v>
      </c>
      <c r="D25" s="3"/>
      <c r="E25" s="3"/>
      <c r="F25" s="3"/>
      <c r="G25" s="3">
        <v>-13.7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2:57" x14ac:dyDescent="0.25">
      <c r="B26" t="s">
        <v>28</v>
      </c>
      <c r="C26" s="3">
        <f t="shared" ref="C26:F26" si="4">+C21-C22+SUM(C23:C25)</f>
        <v>1155.5000000000002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>+G21-G22+SUM(G23:G25)</f>
        <v>1478.6000000000001</v>
      </c>
      <c r="H26" s="3">
        <f t="shared" ref="H26" si="5">+H21-H22+SUM(H23:H25)</f>
        <v>0</v>
      </c>
      <c r="I26" s="3">
        <f t="shared" ref="I26" si="6">+I21-I22+SUM(I23:I25)</f>
        <v>0</v>
      </c>
      <c r="J26" s="3">
        <f t="shared" ref="J26" si="7">+J21-J22+SUM(J23:J25)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57" x14ac:dyDescent="0.25">
      <c r="B27" t="s">
        <v>29</v>
      </c>
      <c r="C27" s="3">
        <v>423.4</v>
      </c>
      <c r="D27" s="3"/>
      <c r="E27" s="3"/>
      <c r="F27" s="3"/>
      <c r="G27" s="3">
        <v>532.79999999999995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2:57" x14ac:dyDescent="0.25">
      <c r="B28" t="s">
        <v>30</v>
      </c>
      <c r="C28" s="3">
        <f>6.7-2.8</f>
        <v>3.9000000000000004</v>
      </c>
      <c r="D28" s="3"/>
      <c r="E28" s="3"/>
      <c r="F28" s="3"/>
      <c r="G28" s="3">
        <f>3.3-3.2</f>
        <v>9.9999999999999645E-2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57" x14ac:dyDescent="0.25">
      <c r="B29" t="s">
        <v>31</v>
      </c>
      <c r="C29" s="3">
        <f t="shared" ref="C29:F29" si="8">+C26-C27+C28</f>
        <v>736.00000000000023</v>
      </c>
      <c r="D29" s="3">
        <f t="shared" si="8"/>
        <v>0</v>
      </c>
      <c r="E29" s="3">
        <f t="shared" si="8"/>
        <v>0</v>
      </c>
      <c r="F29" s="3">
        <f t="shared" si="8"/>
        <v>0</v>
      </c>
      <c r="G29" s="3">
        <f>+G26-G27+G28</f>
        <v>945.9000000000002</v>
      </c>
      <c r="H29" s="3">
        <f t="shared" ref="H29" si="9">+H26-H27+H28</f>
        <v>0</v>
      </c>
      <c r="I29" s="3">
        <f t="shared" ref="I29" si="10">+I26-I27+I28</f>
        <v>0</v>
      </c>
      <c r="J29" s="3">
        <f t="shared" ref="J29" si="11">+J26-J27+J28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2:57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57" x14ac:dyDescent="0.25">
      <c r="B31" t="s">
        <v>32</v>
      </c>
      <c r="C31" s="6">
        <f t="shared" ref="C31:F31" si="12">+C29/C32</f>
        <v>0.95201138274479391</v>
      </c>
      <c r="D31" s="6" t="e">
        <f t="shared" si="12"/>
        <v>#DIV/0!</v>
      </c>
      <c r="E31" s="6" t="e">
        <f t="shared" si="12"/>
        <v>#DIV/0!</v>
      </c>
      <c r="F31" s="6" t="e">
        <f t="shared" si="12"/>
        <v>#DIV/0!</v>
      </c>
      <c r="G31" s="6">
        <f>+G29/G32</f>
        <v>1.1935646687697163</v>
      </c>
      <c r="H31" s="6" t="e">
        <f t="shared" ref="H31:J31" si="13">+H29/H32</f>
        <v>#DIV/0!</v>
      </c>
      <c r="I31" s="6" t="e">
        <f t="shared" si="13"/>
        <v>#DIV/0!</v>
      </c>
      <c r="J31" s="6" t="e">
        <f t="shared" si="13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2:57" x14ac:dyDescent="0.25">
      <c r="B32" t="s">
        <v>1</v>
      </c>
      <c r="C32" s="3">
        <v>773.1</v>
      </c>
      <c r="D32" s="3"/>
      <c r="E32" s="3"/>
      <c r="F32" s="3"/>
      <c r="G32" s="3">
        <v>792.5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2:57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2:57" x14ac:dyDescent="0.25">
      <c r="B34" t="s">
        <v>44</v>
      </c>
      <c r="C34" s="3"/>
      <c r="D34" s="3"/>
      <c r="E34" s="3"/>
      <c r="F34" s="3"/>
      <c r="G34" s="9">
        <f t="shared" ref="G34:G37" si="14">+G10/C10-1</f>
        <v>0.18999853207417905</v>
      </c>
      <c r="H34" s="9" t="e">
        <f t="shared" ref="H34:H38" si="15">+H10/D10-1</f>
        <v>#DIV/0!</v>
      </c>
      <c r="I34" s="9" t="e">
        <f t="shared" ref="I34:I38" si="16">+I10/E10-1</f>
        <v>#DIV/0!</v>
      </c>
      <c r="J34" s="9" t="e">
        <f t="shared" ref="J34:J38" si="17">+J10/F10-1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2:57" x14ac:dyDescent="0.25">
      <c r="B35" t="s">
        <v>45</v>
      </c>
      <c r="C35" s="3"/>
      <c r="D35" s="3"/>
      <c r="E35" s="3"/>
      <c r="F35" s="3"/>
      <c r="G35" s="9">
        <f t="shared" si="14"/>
        <v>9.8318713450292305E-2</v>
      </c>
      <c r="H35" s="9" t="e">
        <f t="shared" si="15"/>
        <v>#DIV/0!</v>
      </c>
      <c r="I35" s="9" t="e">
        <f t="shared" si="16"/>
        <v>#DIV/0!</v>
      </c>
      <c r="J35" s="9" t="e">
        <f t="shared" si="17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2:57" x14ac:dyDescent="0.25">
      <c r="B36" t="s">
        <v>46</v>
      </c>
      <c r="C36" s="3"/>
      <c r="D36" s="3"/>
      <c r="E36" s="3"/>
      <c r="F36" s="3"/>
      <c r="G36" s="9">
        <f t="shared" si="14"/>
        <v>0.58243727598566308</v>
      </c>
      <c r="H36" s="9" t="e">
        <f t="shared" si="15"/>
        <v>#DIV/0!</v>
      </c>
      <c r="I36" s="9" t="e">
        <f t="shared" si="16"/>
        <v>#DIV/0!</v>
      </c>
      <c r="J36" s="9" t="e">
        <f t="shared" si="17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2:57" x14ac:dyDescent="0.25">
      <c r="B37" t="s">
        <v>47</v>
      </c>
      <c r="C37" s="3"/>
      <c r="D37" s="3"/>
      <c r="E37" s="3"/>
      <c r="F37" s="3"/>
      <c r="G37" s="9">
        <f t="shared" si="14"/>
        <v>0.58915834522111288</v>
      </c>
      <c r="H37" s="9" t="e">
        <f t="shared" si="15"/>
        <v>#DIV/0!</v>
      </c>
      <c r="I37" s="9" t="e">
        <f t="shared" si="16"/>
        <v>#DIV/0!</v>
      </c>
      <c r="J37" s="9" t="e">
        <f t="shared" si="17"/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2:57" x14ac:dyDescent="0.25">
      <c r="B38" t="s">
        <v>48</v>
      </c>
      <c r="C38" s="3"/>
      <c r="D38" s="3"/>
      <c r="E38" s="3"/>
      <c r="F38" s="3"/>
      <c r="G38" s="9">
        <f>+G14/C14-1</f>
        <v>5.9523809523809312E-3</v>
      </c>
      <c r="H38" s="9" t="e">
        <f t="shared" si="15"/>
        <v>#DIV/0!</v>
      </c>
      <c r="I38" s="9" t="e">
        <f t="shared" si="16"/>
        <v>#DIV/0!</v>
      </c>
      <c r="J38" s="9" t="e">
        <f t="shared" si="17"/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2:57" x14ac:dyDescent="0.25">
      <c r="B39" s="1" t="s">
        <v>49</v>
      </c>
      <c r="C39" s="3"/>
      <c r="D39" s="3"/>
      <c r="E39" s="3"/>
      <c r="F39" s="3"/>
      <c r="G39" s="8">
        <f>+G15/C15-1</f>
        <v>0.20082314024155701</v>
      </c>
      <c r="H39" s="8" t="e">
        <f t="shared" ref="H39:J39" si="18">+H15/D15-1</f>
        <v>#DIV/0!</v>
      </c>
      <c r="I39" s="8" t="e">
        <f t="shared" si="18"/>
        <v>#DIV/0!</v>
      </c>
      <c r="J39" s="8" t="e">
        <f t="shared" si="18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2:57" x14ac:dyDescent="0.25">
      <c r="B40" t="s">
        <v>50</v>
      </c>
      <c r="C40" s="7">
        <f t="shared" ref="C40:G40" si="19">+C17/C15</f>
        <v>0.55473497961381646</v>
      </c>
      <c r="D40" s="7" t="e">
        <f t="shared" si="19"/>
        <v>#DIV/0!</v>
      </c>
      <c r="E40" s="7" t="e">
        <f t="shared" si="19"/>
        <v>#DIV/0!</v>
      </c>
      <c r="F40" s="7" t="e">
        <f t="shared" si="19"/>
        <v>#DIV/0!</v>
      </c>
      <c r="G40" s="7">
        <f>+G17/G15</f>
        <v>0.57743681732278418</v>
      </c>
      <c r="H40" s="7" t="e">
        <f t="shared" ref="H40:I40" si="20">+H17/H15</f>
        <v>#DIV/0!</v>
      </c>
      <c r="I40" s="7" t="e">
        <f t="shared" si="20"/>
        <v>#DIV/0!</v>
      </c>
      <c r="J40" s="7" t="e">
        <f t="shared" ref="J40" si="21">+J17/J15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2:57" x14ac:dyDescent="0.25">
      <c r="B41" t="s">
        <v>51</v>
      </c>
      <c r="C41" s="7">
        <f t="shared" ref="C41:G41" si="22">+C21/C15</f>
        <v>0.45761212400953927</v>
      </c>
      <c r="D41" s="7" t="e">
        <f t="shared" si="22"/>
        <v>#DIV/0!</v>
      </c>
      <c r="E41" s="7" t="e">
        <f t="shared" si="22"/>
        <v>#DIV/0!</v>
      </c>
      <c r="F41" s="7" t="e">
        <f t="shared" si="22"/>
        <v>#DIV/0!</v>
      </c>
      <c r="G41" s="7">
        <f>+G21/G15</f>
        <v>0.49184791312982479</v>
      </c>
      <c r="H41" s="7" t="e">
        <f t="shared" ref="H41:I41" si="23">+H21/H15</f>
        <v>#DIV/0!</v>
      </c>
      <c r="I41" s="7" t="e">
        <f t="shared" si="23"/>
        <v>#DIV/0!</v>
      </c>
      <c r="J41" s="7" t="e">
        <f t="shared" ref="J41" si="24">+J21/J15</f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2:57" x14ac:dyDescent="0.25">
      <c r="B42" t="s">
        <v>52</v>
      </c>
      <c r="C42" s="7">
        <f t="shared" ref="C42:G42" si="25">+C27/C26</f>
        <v>0.36642146257031577</v>
      </c>
      <c r="D42" s="7" t="e">
        <f t="shared" si="25"/>
        <v>#DIV/0!</v>
      </c>
      <c r="E42" s="7" t="e">
        <f t="shared" si="25"/>
        <v>#DIV/0!</v>
      </c>
      <c r="F42" s="7" t="e">
        <f t="shared" si="25"/>
        <v>#DIV/0!</v>
      </c>
      <c r="G42" s="7">
        <f>+G27/G26</f>
        <v>0.3603408629784931</v>
      </c>
      <c r="H42" s="7" t="e">
        <f t="shared" ref="H42:I42" si="26">+H27/H26</f>
        <v>#DIV/0!</v>
      </c>
      <c r="I42" s="7" t="e">
        <f t="shared" si="26"/>
        <v>#DIV/0!</v>
      </c>
      <c r="J42" s="7" t="e">
        <f t="shared" ref="J42" si="27">+J27/J26</f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2:5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2:5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2:5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2:57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2:57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2:57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3:57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3:57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3:57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3:57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3:57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3:5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3:57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3:57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3:57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3:57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3:57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3:5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3:57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3:57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3:57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3:5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3:5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3:5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3:5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spans="3:5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spans="3:57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spans="3:57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3:57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3:57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3:57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3:57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3:5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3:5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3:5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3:5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3:5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3:5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3:5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3:5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3:5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3:5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3:5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3:5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3:5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3:5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3:5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3:5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3:5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3:5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3:5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3:5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3:5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3:5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3:5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3:5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3:5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3:5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3:5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3:5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3:5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3:5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3:5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3:5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3:5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3:5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3:5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3:5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3:5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3:5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3:5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3:5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3:5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3:5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3:5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3:5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3:5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3:5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3:5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3:5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3:5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3:5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3:5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3:5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3:5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3:5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3:5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3:5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3:5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3:5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3:5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3:5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3:5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3:5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3:5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3:5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3:5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3:5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3:5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3:5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3:5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3:5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3:5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3:5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3:5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3:5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3:5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3:5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3:5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3:5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3:5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3:5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3:5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3:5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3:5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3:5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3:5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3:5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3:5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3:5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3:5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3:5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3:5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3:5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3:5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3:5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3:5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3:5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3:5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3:5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3:5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3:5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3:5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3:5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3:5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3:5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3:5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3:5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3:5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3:5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3:5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3:5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3:5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3:5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3:5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3:5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3:5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3:5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3:5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3:5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3:5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3:5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3:5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3:5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3:5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3:5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3:5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3:5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3:5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3:5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3:5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3:5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3:5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3:5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3:5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3:5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3:5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3:5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3:5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3:5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3:5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3:5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3:5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3:5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3:5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3:5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3:5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3:5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3:5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3:5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3:5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3:5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3:5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3:5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3:5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3:5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3:5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3:5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3:5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3:5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3:5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3:5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3:5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3:5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3:5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3:5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3:5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3:5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3:5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3:57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3:57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3:57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3:57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3:57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3:57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3:57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3:57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3:57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3:57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3:57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3:57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3:57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3:57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3:57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3:57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3:57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3:57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3:57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3:57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3:57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3:57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3:57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3:57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3:57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3:57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3:57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3:57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3:57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3:57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3:57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3:57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3:57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3:57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3:57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3:57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3:57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3:57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3:57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3:57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3:57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3:57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3:57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3:57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3:57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3:57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3:57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3:57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3:57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3:57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3:57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3:57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3:57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3:57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3:57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3:57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3:57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3:57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3:57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3:57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3:57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3:57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3:57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3:57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3:57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3:57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3:57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3:57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3:57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3:57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3:57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3:57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3:57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3:57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3:57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3:57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3:57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3:57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3:57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3:57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3:57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3:57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3:57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3:57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3:57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3:57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3:57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3:57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3:57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3:57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3:57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3:57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3:57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3:57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3:57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3:57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3:57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3:57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3:57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3:57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3:57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3:57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3:57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3:57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3:57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3:57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3:57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3:57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3:57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3:57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3:57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3:57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3:57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3:57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3:57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3:57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3:57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3:57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3:57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3:57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3:57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3:57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3:57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3:57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3:57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3:57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3:57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3:57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3:57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3:57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3:57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3:57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3:57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3:57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3:57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3:57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3:57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3:57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3:57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3:57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3:57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3:57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3:57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3:57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3:57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3:57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3:57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3:57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3:57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3:57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3:57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3:57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3:57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3:57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3:57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3:57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3:57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3:57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3:57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3:57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3:57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3:57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3:57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3:57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3:57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3:57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3:57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3:57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3:57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3:57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3:57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3:57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3:57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3:57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3:57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3:57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3:57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3:57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3:57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3:57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3:57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3:57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3:57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3:57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3:57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3:57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3:57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3:57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3:57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3:57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3:57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3:57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3:57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3:57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3:57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3:57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3:57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3:57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3:57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3:57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3:57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3:57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3:57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3:57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3:57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3:57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3:57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3:57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3:57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3:57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3:57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3:57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3:57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3:57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3:57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3:57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3:57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3:57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3:57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3:57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3:57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3:57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3:57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3:57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3:57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3:57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3:57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3:57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3:57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3:57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3:57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3:57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3:57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3:57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3:57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3:57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3:57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3:57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3:57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3:57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3:57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3:57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3:57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3:57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3:57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3:57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3:57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3:57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3:57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3:57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3:57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3:57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3:57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3:57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3:57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3:57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3:57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3:57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3:57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3:57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3:57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3:57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3:57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3:57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3:57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3:57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3:57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3:57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3:57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3:57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3:57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3:57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3:57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3:57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3:57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3:57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3:57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3:57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3:57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3:57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3:57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3:57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3:57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3:57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3:57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3:57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3:57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3:57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3:57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3:57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3:57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3:57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3:57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3:57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3:57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3:57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3:57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3:57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3:57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3:57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3:57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3:57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3:57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3:57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3:57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3:57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3:57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3:57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3:57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3:57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3:57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3:57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3:57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3:57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3:57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3:57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3:57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3:57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3:57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</sheetData>
  <hyperlinks>
    <hyperlink ref="A1" location="Main!A1" display="Main" xr:uid="{921EFE9A-2E65-494E-9492-F72D513900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2025-07-10T12:37:54Z</dcterms:created>
  <dcterms:modified xsi:type="dcterms:W3CDTF">2025-07-10T12:53:46Z</dcterms:modified>
</cp:coreProperties>
</file>