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0CD7022-E0A1-499E-AD47-7B619ED9A6FC}" xr6:coauthVersionLast="47" xr6:coauthVersionMax="47" xr10:uidLastSave="{00000000-0000-0000-0000-000000000000}"/>
  <bookViews>
    <workbookView xWindow="19095" yWindow="0" windowWidth="19410" windowHeight="20925" xr2:uid="{E7264A03-BFC9-4B5E-8E86-B8873F1B89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M25" i="2"/>
  <c r="L25" i="2"/>
  <c r="K25" i="2"/>
  <c r="J25" i="2"/>
  <c r="I25" i="2"/>
  <c r="H25" i="2"/>
  <c r="N28" i="2"/>
  <c r="M28" i="2"/>
  <c r="L28" i="2"/>
  <c r="K28" i="2"/>
  <c r="J28" i="2"/>
  <c r="I28" i="2"/>
  <c r="H28" i="2"/>
  <c r="N27" i="2"/>
  <c r="M27" i="2"/>
  <c r="L27" i="2"/>
  <c r="K27" i="2"/>
  <c r="J27" i="2"/>
  <c r="I27" i="2"/>
  <c r="H27" i="2"/>
  <c r="N26" i="2"/>
  <c r="M26" i="2"/>
  <c r="L26" i="2"/>
  <c r="K26" i="2"/>
  <c r="J26" i="2"/>
  <c r="I26" i="2"/>
  <c r="H26" i="2"/>
  <c r="F28" i="2"/>
  <c r="E28" i="2"/>
  <c r="D28" i="2"/>
  <c r="C28" i="2"/>
  <c r="F27" i="2"/>
  <c r="E27" i="2"/>
  <c r="D27" i="2"/>
  <c r="C27" i="2"/>
  <c r="F26" i="2"/>
  <c r="E26" i="2"/>
  <c r="D26" i="2"/>
  <c r="C26" i="2"/>
  <c r="G28" i="2"/>
  <c r="G27" i="2"/>
  <c r="G26" i="2"/>
  <c r="G25" i="2"/>
  <c r="K9" i="2"/>
  <c r="H9" i="2"/>
  <c r="N22" i="2"/>
  <c r="M22" i="2"/>
  <c r="L22" i="2"/>
  <c r="N20" i="2"/>
  <c r="M20" i="2"/>
  <c r="N18" i="2"/>
  <c r="M18" i="2"/>
  <c r="N16" i="2"/>
  <c r="M16" i="2"/>
  <c r="N11" i="2"/>
  <c r="M11" i="2"/>
  <c r="N7" i="2"/>
  <c r="M7" i="2"/>
  <c r="N5" i="2"/>
  <c r="M5" i="2"/>
  <c r="L5" i="2"/>
  <c r="L7" i="2" s="1"/>
  <c r="L11" i="2" s="1"/>
  <c r="L16" i="2" s="1"/>
  <c r="L18" i="2" s="1"/>
  <c r="L20" i="2" s="1"/>
  <c r="K5" i="2"/>
  <c r="K7" i="2" s="1"/>
  <c r="I6" i="1"/>
  <c r="F22" i="2"/>
  <c r="E22" i="2"/>
  <c r="D22" i="2"/>
  <c r="C22" i="2"/>
  <c r="I22" i="2"/>
  <c r="I20" i="2"/>
  <c r="F20" i="2"/>
  <c r="D20" i="2"/>
  <c r="C20" i="2"/>
  <c r="E20" i="2"/>
  <c r="I10" i="2"/>
  <c r="J5" i="2"/>
  <c r="J7" i="2" s="1"/>
  <c r="J11" i="2" s="1"/>
  <c r="J16" i="2" s="1"/>
  <c r="J18" i="2" s="1"/>
  <c r="J20" i="2" s="1"/>
  <c r="J22" i="2" s="1"/>
  <c r="H5" i="2"/>
  <c r="H7" i="2" s="1"/>
  <c r="H11" i="2" s="1"/>
  <c r="H16" i="2" s="1"/>
  <c r="H18" i="2" s="1"/>
  <c r="H20" i="2" s="1"/>
  <c r="H22" i="2" s="1"/>
  <c r="G5" i="2"/>
  <c r="G7" i="2" s="1"/>
  <c r="G11" i="2" s="1"/>
  <c r="G16" i="2" s="1"/>
  <c r="G18" i="2" s="1"/>
  <c r="G20" i="2" s="1"/>
  <c r="G22" i="2" s="1"/>
  <c r="F5" i="2"/>
  <c r="F7" i="2" s="1"/>
  <c r="F11" i="2" s="1"/>
  <c r="F16" i="2" s="1"/>
  <c r="F18" i="2" s="1"/>
  <c r="E5" i="2"/>
  <c r="E7" i="2" s="1"/>
  <c r="E11" i="2" s="1"/>
  <c r="E16" i="2" s="1"/>
  <c r="E18" i="2" s="1"/>
  <c r="D5" i="2"/>
  <c r="D7" i="2" s="1"/>
  <c r="D11" i="2" s="1"/>
  <c r="D16" i="2" s="1"/>
  <c r="D18" i="2" s="1"/>
  <c r="C5" i="2"/>
  <c r="C7" i="2" s="1"/>
  <c r="C11" i="2" s="1"/>
  <c r="C16" i="2" s="1"/>
  <c r="C18" i="2" s="1"/>
  <c r="I5" i="2"/>
  <c r="I7" i="2" s="1"/>
  <c r="I4" i="1"/>
  <c r="K11" i="2" l="1"/>
  <c r="K16" i="2" s="1"/>
  <c r="K18" i="2" s="1"/>
  <c r="K20" i="2" s="1"/>
  <c r="K22" i="2" s="1"/>
  <c r="I7" i="1"/>
  <c r="I11" i="2"/>
  <c r="I16" i="2" s="1"/>
  <c r="I18" i="2" s="1"/>
</calcChain>
</file>

<file path=xl/sharedStrings.xml><?xml version="1.0" encoding="utf-8"?>
<sst xmlns="http://schemas.openxmlformats.org/spreadsheetml/2006/main" count="54" uniqueCount="50">
  <si>
    <t>Guess</t>
  </si>
  <si>
    <t>numbers in mio USD</t>
  </si>
  <si>
    <t>GES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</si>
  <si>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</si>
  <si>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</si>
  <si>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</si>
  <si>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</si>
  <si>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</si>
  <si>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</si>
  <si>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</si>
  <si>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</si>
  <si>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</si>
  <si>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</si>
  <si>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</si>
  <si>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</si>
  <si>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</si>
  <si>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</si>
  <si>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</si>
  <si>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</si>
  <si>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Product Sales</t>
  </si>
  <si>
    <t>Net Royalties</t>
  </si>
  <si>
    <t>Revenue</t>
  </si>
  <si>
    <t>COGS</t>
  </si>
  <si>
    <t>Gross Profit</t>
  </si>
  <si>
    <t>SG&amp;A</t>
  </si>
  <si>
    <t>Asset Impairment</t>
  </si>
  <si>
    <t>Other Operating Income</t>
  </si>
  <si>
    <t>Operating Income</t>
  </si>
  <si>
    <t>Interest Expense</t>
  </si>
  <si>
    <t>Interest Income</t>
  </si>
  <si>
    <t>Extinguishment of Debt</t>
  </si>
  <si>
    <t>Other Expenses</t>
  </si>
  <si>
    <t>Pretax Income</t>
  </si>
  <si>
    <t>Tax Expense</t>
  </si>
  <si>
    <t>Net Income</t>
  </si>
  <si>
    <t>EPS</t>
  </si>
  <si>
    <t>Minority Interest</t>
  </si>
  <si>
    <t>Net Income to Company</t>
  </si>
  <si>
    <t>Notes</t>
  </si>
  <si>
    <t>17-03-25 WHP- Global offer to acquire the shares outstanding for 13$ per share</t>
  </si>
  <si>
    <t>https://investors.guess.com/news-releases/news-release-details/guess-co-founders-maurice-and-paul-marciano-and-ceo-carlos</t>
  </si>
  <si>
    <t>Q225</t>
  </si>
  <si>
    <t>Q125</t>
  </si>
  <si>
    <t>Q325</t>
  </si>
  <si>
    <t>Q425</t>
  </si>
  <si>
    <t>Revenue Growth</t>
  </si>
  <si>
    <t>Gross Margin</t>
  </si>
  <si>
    <t>Operating Margin</t>
  </si>
  <si>
    <t>Tax Rate</t>
  </si>
  <si>
    <t xml:space="preserve">Acquisition 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</si>
</sst>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;\(#,##0.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1" applyFont="1"/>
    <xf numFmtId="164" fontId="4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165" fontId="2" fillId="0" borderId="0" xfId="0" applyNumberFormat="1" applyFont="1"/>
    <xf numFmtId="165" fontId="4" fillId="0" borderId="0" xfId="0" applyNumberFormat="1" applyFont="1"/>
    <xf numFmtId="9" fontId="2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111-8103-4A03-9BC4-D92B94D29D9C}">
  <dimension ref="A1:J15"/>
  <sheetViews>
    <sheetView tabSelected="1" zoomScale="200" zoomScaleNormal="200" workbookViewId="0">
      <selection activeCell="B16" sqref="B16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16.75</v>
      </c>
    </row>
    <row r="3" spans="1:10" x14ac:dyDescent="0.2">
      <c r="H3" s="2" t="s">
        <v>5</v>
      </c>
      <c r="I3" s="3">
        <v>52.082462999999997</v>
      </c>
      <c r="J3" s="9" t="s">
        <v>41</v>
      </c>
    </row>
    <row r="4" spans="1:10" x14ac:dyDescent="0.2">
      <c r="B4" s="2" t="s">
        <v>2</v>
      </c>
      <c r="H4" s="2" t="s">
        <v>6</v>
      </c>
      <c r="I4" s="3">
        <f>+I2*I3</f>
        <v>872.38125524999998</v>
      </c>
    </row>
    <row r="5" spans="1:10" x14ac:dyDescent="0.2">
      <c r="B5" s="2" t="s">
        <v>3</v>
      </c>
      <c r="H5" s="2" t="s">
        <v>7</v>
      </c>
      <c r="I5" s="3">
        <v>189.63499999999999</v>
      </c>
      <c r="J5" s="9" t="s">
        <v>41</v>
      </c>
    </row>
    <row r="6" spans="1:10" x14ac:dyDescent="0.2">
      <c r="H6" s="2" t="s">
        <v>8</v>
      </c>
      <c r="I6" s="3">
        <f>27.12+258.37+338.222</f>
        <v>623.71199999999999</v>
      </c>
      <c r="J6" s="9" t="s">
        <v>41</v>
      </c>
    </row>
    <row r="7" spans="1:10" x14ac:dyDescent="0.2">
      <c r="H7" s="2" t="s">
        <v>9</v>
      </c>
      <c r="I7" s="3">
        <f>+I4-I5+I6</f>
        <v>1306.4582552500001</v>
      </c>
    </row>
    <row r="12" spans="1:10" x14ac:dyDescent="0.2">
      <c r="B12" s="5" t="s">
        <v>38</v>
      </c>
    </row>
    <row r="13" spans="1:10" x14ac:dyDescent="0.2">
      <c r="B13" s="2" t="s">
        <v>39</v>
      </c>
    </row>
    <row r="14" spans="1:10" x14ac:dyDescent="0.2">
      <c r="B14" s="2" t="s">
        <v>40</v>
      </c>
    </row>
    <row r="15" spans="1:10" x14ac:dyDescent="0.2">
      <c r="B15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A65F-3136-4A9C-8356-5A201F5FAE35}">
  <dimension ref="A1:BR361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2.75" x14ac:dyDescent="0.2"/>
  <cols>
    <col min="1" max="1" width="5.42578125" style="2" bestFit="1" customWidth="1"/>
    <col min="2" max="2" width="24.5703125" style="2" customWidth="1"/>
    <col min="3" max="16384" width="9.140625" style="2"/>
  </cols>
  <sheetData>
    <row r="1" spans="1:70" x14ac:dyDescent="0.2">
      <c r="A1" s="6" t="s">
        <v>11</v>
      </c>
    </row>
    <row r="2" spans="1:7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9" t="s">
        <v>42</v>
      </c>
      <c r="L2" s="9" t="s">
        <v>41</v>
      </c>
      <c r="M2" s="9" t="s">
        <v>43</v>
      </c>
      <c r="N2" s="9" t="s">
        <v>44</v>
      </c>
    </row>
    <row r="3" spans="1:70" x14ac:dyDescent="0.2">
      <c r="B3" s="2" t="s">
        <v>19</v>
      </c>
      <c r="C3" s="11"/>
      <c r="D3" s="11"/>
      <c r="E3" s="11">
        <v>618.13</v>
      </c>
      <c r="F3" s="11"/>
      <c r="G3" s="11">
        <v>562.95299999999997</v>
      </c>
      <c r="H3" s="11">
        <v>703.46</v>
      </c>
      <c r="I3" s="11">
        <v>705.50699999999995</v>
      </c>
      <c r="J3" s="11"/>
      <c r="K3" s="11">
        <v>622.80600000000004</v>
      </c>
      <c r="L3" s="11">
        <v>746.68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">
      <c r="B4" s="2" t="s">
        <v>20</v>
      </c>
      <c r="C4" s="11"/>
      <c r="D4" s="11"/>
      <c r="E4" s="11">
        <v>33.04</v>
      </c>
      <c r="F4" s="11"/>
      <c r="G4" s="11">
        <v>28.99</v>
      </c>
      <c r="H4" s="11">
        <v>29.1</v>
      </c>
      <c r="I4" s="11">
        <v>33.011000000000003</v>
      </c>
      <c r="J4" s="11"/>
      <c r="K4" s="11">
        <v>24.995000000000001</v>
      </c>
      <c r="L4" s="11">
        <v>26.257000000000001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">
      <c r="B5" s="1" t="s">
        <v>21</v>
      </c>
      <c r="C5" s="12">
        <f t="shared" ref="C5:H5" si="0">+C3+C4</f>
        <v>0</v>
      </c>
      <c r="D5" s="12">
        <f t="shared" si="0"/>
        <v>0</v>
      </c>
      <c r="E5" s="12">
        <f t="shared" si="0"/>
        <v>651.16999999999996</v>
      </c>
      <c r="F5" s="12">
        <f t="shared" si="0"/>
        <v>0</v>
      </c>
      <c r="G5" s="12">
        <f t="shared" si="0"/>
        <v>591.94299999999998</v>
      </c>
      <c r="H5" s="12">
        <f t="shared" si="0"/>
        <v>732.56000000000006</v>
      </c>
      <c r="I5" s="12">
        <f>+I3+I4</f>
        <v>738.51799999999992</v>
      </c>
      <c r="J5" s="12">
        <f t="shared" ref="J5:N5" si="1">+J3+J4</f>
        <v>0</v>
      </c>
      <c r="K5" s="12">
        <f t="shared" si="1"/>
        <v>647.80100000000004</v>
      </c>
      <c r="L5" s="12">
        <f t="shared" si="1"/>
        <v>772.9369999999999</v>
      </c>
      <c r="M5" s="12">
        <f t="shared" si="1"/>
        <v>0</v>
      </c>
      <c r="N5" s="12">
        <f t="shared" si="1"/>
        <v>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">
      <c r="B6" s="2" t="s">
        <v>22</v>
      </c>
      <c r="C6" s="11"/>
      <c r="D6" s="11"/>
      <c r="E6" s="11">
        <v>360</v>
      </c>
      <c r="F6" s="11"/>
      <c r="G6" s="11">
        <v>343.84199999999998</v>
      </c>
      <c r="H6" s="11">
        <v>412.61700000000002</v>
      </c>
      <c r="I6" s="11">
        <v>416.64100000000002</v>
      </c>
      <c r="J6" s="11"/>
      <c r="K6" s="11">
        <v>389.34399999999999</v>
      </c>
      <c r="L6" s="11">
        <v>444.16800000000001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">
      <c r="B7" s="2" t="s">
        <v>23</v>
      </c>
      <c r="C7" s="11">
        <f t="shared" ref="C7:H7" si="2">+C5-C6</f>
        <v>0</v>
      </c>
      <c r="D7" s="11">
        <f t="shared" si="2"/>
        <v>0</v>
      </c>
      <c r="E7" s="11">
        <f t="shared" si="2"/>
        <v>291.16999999999996</v>
      </c>
      <c r="F7" s="11">
        <f t="shared" si="2"/>
        <v>0</v>
      </c>
      <c r="G7" s="11">
        <f t="shared" si="2"/>
        <v>248.101</v>
      </c>
      <c r="H7" s="11">
        <f t="shared" si="2"/>
        <v>319.94300000000004</v>
      </c>
      <c r="I7" s="11">
        <f>+I5-I6</f>
        <v>321.8769999999999</v>
      </c>
      <c r="J7" s="11">
        <f t="shared" ref="J7:N7" si="3">+J5-J6</f>
        <v>0</v>
      </c>
      <c r="K7" s="11">
        <f t="shared" si="3"/>
        <v>258.45700000000005</v>
      </c>
      <c r="L7" s="11">
        <f t="shared" si="3"/>
        <v>328.76899999999989</v>
      </c>
      <c r="M7" s="11">
        <f t="shared" si="3"/>
        <v>0</v>
      </c>
      <c r="N7" s="11">
        <f t="shared" si="3"/>
        <v>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">
      <c r="B8" s="2" t="s">
        <v>24</v>
      </c>
      <c r="C8" s="11"/>
      <c r="D8" s="11"/>
      <c r="E8" s="11">
        <v>234.12299999999999</v>
      </c>
      <c r="F8" s="11"/>
      <c r="G8" s="11">
        <v>266.84800000000001</v>
      </c>
      <c r="H8" s="11">
        <v>282.95100000000002</v>
      </c>
      <c r="I8" s="11">
        <v>279.38900000000001</v>
      </c>
      <c r="J8" s="11"/>
      <c r="K8" s="11">
        <v>286.536</v>
      </c>
      <c r="L8" s="11">
        <v>308.58800000000002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">
      <c r="B9" s="2" t="s">
        <v>25</v>
      </c>
      <c r="C9" s="11"/>
      <c r="D9" s="11"/>
      <c r="E9" s="11">
        <v>1.7370000000000001</v>
      </c>
      <c r="F9" s="11"/>
      <c r="G9" s="11">
        <v>1.141</v>
      </c>
      <c r="H9" s="11">
        <f>2.227-13.781</f>
        <v>-11.554</v>
      </c>
      <c r="I9" s="11">
        <v>1.091</v>
      </c>
      <c r="J9" s="11"/>
      <c r="K9" s="11">
        <f>6.089-0.236</f>
        <v>5.8530000000000006</v>
      </c>
      <c r="L9" s="11">
        <v>2.266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">
      <c r="B10" s="2" t="s">
        <v>26</v>
      </c>
      <c r="C10" s="11"/>
      <c r="D10" s="11"/>
      <c r="E10" s="11">
        <v>-0.53700000000000003</v>
      </c>
      <c r="F10" s="11"/>
      <c r="G10" s="11">
        <v>0</v>
      </c>
      <c r="H10" s="11">
        <v>-0.72</v>
      </c>
      <c r="I10" s="11">
        <f>0.718+0.161</f>
        <v>0.879</v>
      </c>
      <c r="J10" s="11"/>
      <c r="K10" s="11">
        <v>0.624</v>
      </c>
      <c r="L10" s="11">
        <v>0.17100000000000001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">
      <c r="B11" s="2" t="s">
        <v>27</v>
      </c>
      <c r="C11" s="11">
        <f t="shared" ref="C11:H11" si="4">+C7-C8-C9+C10</f>
        <v>0</v>
      </c>
      <c r="D11" s="11">
        <f t="shared" si="4"/>
        <v>0</v>
      </c>
      <c r="E11" s="11">
        <f t="shared" si="4"/>
        <v>54.772999999999968</v>
      </c>
      <c r="F11" s="11">
        <f t="shared" si="4"/>
        <v>0</v>
      </c>
      <c r="G11" s="11">
        <f t="shared" si="4"/>
        <v>-19.888000000000012</v>
      </c>
      <c r="H11" s="11">
        <f t="shared" si="4"/>
        <v>47.826000000000022</v>
      </c>
      <c r="I11" s="11">
        <f>+I7-I8-I9+I10</f>
        <v>42.275999999999883</v>
      </c>
      <c r="J11" s="11">
        <f t="shared" ref="J11:N11" si="5">+J7-J8-J9+J10</f>
        <v>0</v>
      </c>
      <c r="K11" s="11">
        <f t="shared" si="5"/>
        <v>-33.30799999999995</v>
      </c>
      <c r="L11" s="11">
        <f t="shared" si="5"/>
        <v>18.085999999999871</v>
      </c>
      <c r="M11" s="11">
        <f t="shared" si="5"/>
        <v>0</v>
      </c>
      <c r="N11" s="11">
        <f t="shared" si="5"/>
        <v>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">
      <c r="B12" s="2" t="s">
        <v>28</v>
      </c>
      <c r="C12" s="11"/>
      <c r="D12" s="11"/>
      <c r="E12" s="11">
        <v>5.923</v>
      </c>
      <c r="F12" s="11"/>
      <c r="G12" s="11">
        <v>6.3739999999999997</v>
      </c>
      <c r="H12" s="11">
        <v>7.7069999999999999</v>
      </c>
      <c r="I12" s="11">
        <v>8.1310000000000002</v>
      </c>
      <c r="J12" s="11"/>
      <c r="K12" s="11">
        <v>7.8380000000000001</v>
      </c>
      <c r="L12" s="11">
        <v>7.8710000000000004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">
      <c r="B13" s="2" t="s">
        <v>29</v>
      </c>
      <c r="C13" s="11"/>
      <c r="D13" s="11"/>
      <c r="E13" s="11">
        <v>3.181</v>
      </c>
      <c r="F13" s="11"/>
      <c r="G13" s="11">
        <v>3.6480000000000001</v>
      </c>
      <c r="H13" s="11">
        <v>2.9569999999999999</v>
      </c>
      <c r="I13" s="11">
        <v>2.613</v>
      </c>
      <c r="J13" s="11"/>
      <c r="K13" s="11">
        <v>2.0270000000000001</v>
      </c>
      <c r="L13" s="11">
        <v>2.9950000000000001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">
      <c r="B14" s="2" t="s">
        <v>30</v>
      </c>
      <c r="C14" s="11"/>
      <c r="D14" s="11"/>
      <c r="E14" s="11">
        <v>0</v>
      </c>
      <c r="F14" s="11"/>
      <c r="G14" s="11">
        <v>1.952</v>
      </c>
      <c r="H14" s="11">
        <v>0</v>
      </c>
      <c r="I14" s="11">
        <v>0</v>
      </c>
      <c r="J14" s="11"/>
      <c r="K14" s="11">
        <v>0</v>
      </c>
      <c r="L14" s="11"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">
      <c r="B15" s="2" t="s">
        <v>31</v>
      </c>
      <c r="C15" s="11"/>
      <c r="D15" s="11"/>
      <c r="E15" s="11">
        <v>11.004</v>
      </c>
      <c r="F15" s="11"/>
      <c r="G15" s="11">
        <v>-35.767000000000003</v>
      </c>
      <c r="H15" s="11">
        <v>39.872999999999998</v>
      </c>
      <c r="I15" s="11">
        <v>45.826000000000001</v>
      </c>
      <c r="J15" s="11"/>
      <c r="K15" s="11">
        <v>-1.3640000000000001</v>
      </c>
      <c r="L15" s="11">
        <v>-2.0910000000000002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">
      <c r="B16" s="2" t="s">
        <v>32</v>
      </c>
      <c r="C16" s="11">
        <f t="shared" ref="C16:H16" si="6">+C11-C12+C13-C14-C15</f>
        <v>0</v>
      </c>
      <c r="D16" s="11">
        <f t="shared" si="6"/>
        <v>0</v>
      </c>
      <c r="E16" s="11">
        <f t="shared" si="6"/>
        <v>41.026999999999965</v>
      </c>
      <c r="F16" s="11">
        <f t="shared" si="6"/>
        <v>0</v>
      </c>
      <c r="G16" s="11">
        <f t="shared" si="6"/>
        <v>11.200999999999993</v>
      </c>
      <c r="H16" s="11">
        <f t="shared" si="6"/>
        <v>3.2030000000000243</v>
      </c>
      <c r="I16" s="11">
        <f>+I11-I12+I13-I14-I15</f>
        <v>-9.0680000000001186</v>
      </c>
      <c r="J16" s="11">
        <f t="shared" ref="J16:N16" si="7">+J11-J12+J13-J14-J15</f>
        <v>0</v>
      </c>
      <c r="K16" s="11">
        <f t="shared" si="7"/>
        <v>-37.754999999999953</v>
      </c>
      <c r="L16" s="11">
        <f t="shared" si="7"/>
        <v>15.30099999999987</v>
      </c>
      <c r="M16" s="11">
        <f t="shared" si="7"/>
        <v>0</v>
      </c>
      <c r="N16" s="11">
        <f t="shared" si="7"/>
        <v>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">
      <c r="B17" s="2" t="s">
        <v>33</v>
      </c>
      <c r="C17" s="11"/>
      <c r="D17" s="11"/>
      <c r="E17" s="11">
        <v>-18.277000000000001</v>
      </c>
      <c r="F17" s="11"/>
      <c r="G17" s="11">
        <v>-4.7050000000000001</v>
      </c>
      <c r="H17" s="11">
        <v>11.789</v>
      </c>
      <c r="I17" s="11">
        <v>11.686999999999999</v>
      </c>
      <c r="J17" s="11"/>
      <c r="K17" s="11">
        <v>-6.516</v>
      </c>
      <c r="L17" s="11">
        <v>7.0110000000000001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">
      <c r="B18" s="2" t="s">
        <v>34</v>
      </c>
      <c r="C18" s="11">
        <f t="shared" ref="C18:H18" si="8">+C16-C17</f>
        <v>0</v>
      </c>
      <c r="D18" s="11">
        <f t="shared" si="8"/>
        <v>0</v>
      </c>
      <c r="E18" s="11">
        <f t="shared" si="8"/>
        <v>59.303999999999967</v>
      </c>
      <c r="F18" s="11">
        <f t="shared" si="8"/>
        <v>0</v>
      </c>
      <c r="G18" s="11">
        <f t="shared" si="8"/>
        <v>15.905999999999993</v>
      </c>
      <c r="H18" s="11">
        <f t="shared" si="8"/>
        <v>-8.5859999999999754</v>
      </c>
      <c r="I18" s="11">
        <f>+I16-I17</f>
        <v>-20.755000000000116</v>
      </c>
      <c r="J18" s="11">
        <f t="shared" ref="J18:N18" si="9">+J16-J17</f>
        <v>0</v>
      </c>
      <c r="K18" s="11">
        <f t="shared" si="9"/>
        <v>-31.238999999999955</v>
      </c>
      <c r="L18" s="11">
        <f t="shared" si="9"/>
        <v>8.2899999999998712</v>
      </c>
      <c r="M18" s="11">
        <f t="shared" si="9"/>
        <v>0</v>
      </c>
      <c r="N18" s="11">
        <f t="shared" si="9"/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">
      <c r="B19" s="2" t="s">
        <v>36</v>
      </c>
      <c r="C19" s="11"/>
      <c r="D19" s="11"/>
      <c r="E19" s="11">
        <v>3.6030000000000002</v>
      </c>
      <c r="F19" s="11"/>
      <c r="G19" s="11">
        <v>2.8839999999999999</v>
      </c>
      <c r="H19" s="11">
        <v>1.9670000000000001</v>
      </c>
      <c r="I19" s="11">
        <v>2.64</v>
      </c>
      <c r="J19" s="11"/>
      <c r="K19" s="11">
        <v>1.6890000000000001</v>
      </c>
      <c r="L19" s="11">
        <v>2.048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">
      <c r="B20" s="2" t="s">
        <v>37</v>
      </c>
      <c r="C20" s="11">
        <f t="shared" ref="C20:D20" si="10">+C18-C19</f>
        <v>0</v>
      </c>
      <c r="D20" s="11">
        <f t="shared" si="10"/>
        <v>0</v>
      </c>
      <c r="E20" s="11">
        <f>+E18-E19</f>
        <v>55.700999999999965</v>
      </c>
      <c r="F20" s="11">
        <f t="shared" ref="F20:N20" si="11">+F18-F19</f>
        <v>0</v>
      </c>
      <c r="G20" s="11">
        <f t="shared" si="11"/>
        <v>13.021999999999993</v>
      </c>
      <c r="H20" s="11">
        <f t="shared" si="11"/>
        <v>-10.552999999999976</v>
      </c>
      <c r="I20" s="11">
        <f t="shared" si="11"/>
        <v>-23.395000000000117</v>
      </c>
      <c r="J20" s="11">
        <f t="shared" si="11"/>
        <v>0</v>
      </c>
      <c r="K20" s="11">
        <f t="shared" si="11"/>
        <v>-32.927999999999955</v>
      </c>
      <c r="L20" s="11">
        <f t="shared" si="11"/>
        <v>6.2419999999998712</v>
      </c>
      <c r="M20" s="11">
        <f t="shared" si="11"/>
        <v>0</v>
      </c>
      <c r="N20" s="11">
        <f t="shared" si="11"/>
        <v>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">
      <c r="B22" s="2" t="s">
        <v>35</v>
      </c>
      <c r="C22" s="8" t="e">
        <f t="shared" ref="C22:H22" si="12">+C20/C23</f>
        <v>#DIV/0!</v>
      </c>
      <c r="D22" s="8" t="e">
        <f t="shared" si="12"/>
        <v>#DIV/0!</v>
      </c>
      <c r="E22" s="8">
        <f t="shared" si="12"/>
        <v>1.0499321420493095</v>
      </c>
      <c r="F22" s="8" t="e">
        <f t="shared" si="12"/>
        <v>#DIV/0!</v>
      </c>
      <c r="G22" s="8">
        <f t="shared" si="12"/>
        <v>0.24612534966356681</v>
      </c>
      <c r="H22" s="8">
        <f t="shared" si="12"/>
        <v>-0.20125486307117202</v>
      </c>
      <c r="I22" s="8">
        <f>+I20/I23</f>
        <v>-0.46054962793811011</v>
      </c>
      <c r="J22" s="8" t="e">
        <f t="shared" ref="J22:N22" si="13">+J20/J23</f>
        <v>#DIV/0!</v>
      </c>
      <c r="K22" s="8">
        <f t="shared" si="13"/>
        <v>-0.64093430656934214</v>
      </c>
      <c r="L22" s="8">
        <f t="shared" si="13"/>
        <v>0.12120623701430845</v>
      </c>
      <c r="M22" s="8" t="e">
        <f t="shared" si="13"/>
        <v>#DIV/0!</v>
      </c>
      <c r="N22" s="8" t="e">
        <f t="shared" si="13"/>
        <v>#DIV/0!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">
      <c r="B23" s="2" t="s">
        <v>5</v>
      </c>
      <c r="C23" s="3"/>
      <c r="D23" s="3"/>
      <c r="E23" s="3">
        <v>53.052</v>
      </c>
      <c r="F23" s="3"/>
      <c r="G23" s="3">
        <v>52.908000000000001</v>
      </c>
      <c r="H23" s="3">
        <v>52.436</v>
      </c>
      <c r="I23" s="3">
        <v>50.798000000000002</v>
      </c>
      <c r="J23" s="3"/>
      <c r="K23" s="3">
        <v>51.375</v>
      </c>
      <c r="L23" s="3">
        <v>51.499000000000002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">
      <c r="B25" s="1" t="s">
        <v>45</v>
      </c>
      <c r="C25" s="7"/>
      <c r="D25" s="7"/>
      <c r="E25" s="7"/>
      <c r="F25" s="7"/>
      <c r="G25" s="14" t="e">
        <f>+G5/C5-1</f>
        <v>#DIV/0!</v>
      </c>
      <c r="H25" s="14" t="e">
        <f t="shared" ref="H25:N25" si="14">+H5/D5-1</f>
        <v>#DIV/0!</v>
      </c>
      <c r="I25" s="14">
        <f t="shared" si="14"/>
        <v>0.13414008630618723</v>
      </c>
      <c r="J25" s="14" t="e">
        <f t="shared" si="14"/>
        <v>#DIV/0!</v>
      </c>
      <c r="K25" s="14">
        <f t="shared" si="14"/>
        <v>9.4363815434932219E-2</v>
      </c>
      <c r="L25" s="14">
        <f t="shared" si="14"/>
        <v>5.5117669542426251E-2</v>
      </c>
      <c r="M25" s="14">
        <f t="shared" si="14"/>
        <v>-1</v>
      </c>
      <c r="N25" s="14" t="e">
        <f t="shared" si="14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">
      <c r="B26" s="10" t="s">
        <v>46</v>
      </c>
      <c r="C26" s="13" t="e">
        <f t="shared" ref="C26:G26" si="15">+C7/C5</f>
        <v>#DIV/0!</v>
      </c>
      <c r="D26" s="13" t="e">
        <f t="shared" si="15"/>
        <v>#DIV/0!</v>
      </c>
      <c r="E26" s="13">
        <f t="shared" si="15"/>
        <v>0.44714897799345787</v>
      </c>
      <c r="F26" s="13" t="e">
        <f t="shared" si="15"/>
        <v>#DIV/0!</v>
      </c>
      <c r="G26" s="13">
        <f>+G7/G5</f>
        <v>0.41912988243800503</v>
      </c>
      <c r="H26" s="13">
        <f t="shared" ref="H26:N26" si="16">+H7/H5</f>
        <v>0.4367464781041826</v>
      </c>
      <c r="I26" s="13">
        <f t="shared" si="16"/>
        <v>0.43584178043053784</v>
      </c>
      <c r="J26" s="13" t="e">
        <f t="shared" si="16"/>
        <v>#DIV/0!</v>
      </c>
      <c r="K26" s="13">
        <f t="shared" si="16"/>
        <v>0.39897592007422039</v>
      </c>
      <c r="L26" s="13">
        <f t="shared" si="16"/>
        <v>0.42535031962501463</v>
      </c>
      <c r="M26" s="13" t="e">
        <f t="shared" si="16"/>
        <v>#DIV/0!</v>
      </c>
      <c r="N26" s="13" t="e">
        <f t="shared" si="16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">
      <c r="B27" s="10" t="s">
        <v>47</v>
      </c>
      <c r="C27" s="13" t="e">
        <f t="shared" ref="C27:G27" si="17">+C11/C5</f>
        <v>#DIV/0!</v>
      </c>
      <c r="D27" s="13" t="e">
        <f t="shared" si="17"/>
        <v>#DIV/0!</v>
      </c>
      <c r="E27" s="13">
        <f t="shared" si="17"/>
        <v>8.4114747301011983E-2</v>
      </c>
      <c r="F27" s="13" t="e">
        <f t="shared" si="17"/>
        <v>#DIV/0!</v>
      </c>
      <c r="G27" s="13">
        <f>+G11/G5</f>
        <v>-3.3597829520747795E-2</v>
      </c>
      <c r="H27" s="13">
        <f t="shared" ref="H27:N27" si="18">+H11/H5</f>
        <v>6.5286119908266924E-2</v>
      </c>
      <c r="I27" s="13">
        <f t="shared" si="18"/>
        <v>5.7244373190632983E-2</v>
      </c>
      <c r="J27" s="13" t="e">
        <f t="shared" si="18"/>
        <v>#DIV/0!</v>
      </c>
      <c r="K27" s="13">
        <f t="shared" si="18"/>
        <v>-5.1417024672700332E-2</v>
      </c>
      <c r="L27" s="13">
        <f t="shared" si="18"/>
        <v>2.3399060984271518E-2</v>
      </c>
      <c r="M27" s="13" t="e">
        <f t="shared" si="18"/>
        <v>#DIV/0!</v>
      </c>
      <c r="N27" s="13" t="e">
        <f t="shared" si="18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">
      <c r="B28" s="10" t="s">
        <v>48</v>
      </c>
      <c r="C28" s="13" t="e">
        <f t="shared" ref="C28:G28" si="19">+C19/C18</f>
        <v>#DIV/0!</v>
      </c>
      <c r="D28" s="13" t="e">
        <f t="shared" si="19"/>
        <v>#DIV/0!</v>
      </c>
      <c r="E28" s="13">
        <f t="shared" si="19"/>
        <v>6.0754755159854346E-2</v>
      </c>
      <c r="F28" s="13" t="e">
        <f t="shared" si="19"/>
        <v>#DIV/0!</v>
      </c>
      <c r="G28" s="13">
        <f>+G19/G18</f>
        <v>0.18131522695838057</v>
      </c>
      <c r="H28" s="13">
        <f t="shared" ref="H28:N28" si="20">+H19/H18</f>
        <v>-0.22909387374796247</v>
      </c>
      <c r="I28" s="13">
        <f t="shared" si="20"/>
        <v>-0.12719826547819732</v>
      </c>
      <c r="J28" s="13" t="e">
        <f t="shared" si="20"/>
        <v>#DIV/0!</v>
      </c>
      <c r="K28" s="13">
        <f t="shared" si="20"/>
        <v>-5.4067031595121565E-2</v>
      </c>
      <c r="L28" s="13">
        <f t="shared" si="20"/>
        <v>0.24704463208685548</v>
      </c>
      <c r="M28" s="13" t="e">
        <f t="shared" si="20"/>
        <v>#DIV/0!</v>
      </c>
      <c r="N28" s="13" t="e">
        <f t="shared" si="20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3:7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3:7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3:7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3:7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3:7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3:7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3:7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3:7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3:7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3:7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3:7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3:7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3:7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3:7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3:7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3:7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</sheetData>
  <hyperlinks>
    <hyperlink ref="A1" location="Main!A1" display="Main" xr:uid="{547C9591-BDA0-4101-93C6-C12292E60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2025-02-18T17:40:47Z</dcterms:created>
  <dcterms:modified xsi:type="dcterms:W3CDTF">2025-09-23T12:22:46Z</dcterms:modified>
</cp:coreProperties>
</file>