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32CB604-4D34-46AF-9083-596CF0AAEF65}" xr6:coauthVersionLast="47" xr6:coauthVersionMax="47" xr10:uidLastSave="{00000000-0000-0000-0000-000000000000}"/>
  <bookViews>
    <workbookView xWindow="19095" yWindow="0" windowWidth="19410" windowHeight="20925" xr2:uid="{802DE970-468E-4336-B96B-A47AAC95593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G37" i="2"/>
  <c r="E37" i="2"/>
  <c r="G35" i="2"/>
  <c r="E35" i="2"/>
  <c r="G31" i="2"/>
  <c r="E31" i="2"/>
  <c r="E39" i="2"/>
  <c r="F35" i="2"/>
  <c r="F37" i="2" s="1"/>
  <c r="F39" i="2" s="1"/>
  <c r="F31" i="2"/>
  <c r="F30" i="2"/>
  <c r="G27" i="2"/>
  <c r="E27" i="2"/>
  <c r="D27" i="2"/>
  <c r="D31" i="2" s="1"/>
  <c r="D35" i="2" s="1"/>
  <c r="D37" i="2" s="1"/>
  <c r="D39" i="2" s="1"/>
  <c r="F27" i="2"/>
  <c r="E21" i="2"/>
  <c r="E23" i="2" s="1"/>
  <c r="D21" i="2"/>
  <c r="G23" i="2"/>
  <c r="F23" i="2"/>
  <c r="F21" i="2"/>
  <c r="K4" i="1"/>
</calcChain>
</file>

<file path=xl/sharedStrings.xml><?xml version="1.0" encoding="utf-8"?>
<sst xmlns="http://schemas.openxmlformats.org/spreadsheetml/2006/main" count="57" uniqueCount="54">
  <si>
    <t xml:space="preserve">Canadian National Railway </t>
  </si>
  <si>
    <t>Price</t>
  </si>
  <si>
    <t>Shares</t>
  </si>
  <si>
    <t>MC</t>
  </si>
  <si>
    <t>Cash</t>
  </si>
  <si>
    <t>Debt</t>
  </si>
  <si>
    <t>EV</t>
  </si>
  <si>
    <t>numbers in mio CAD</t>
  </si>
  <si>
    <t>Main</t>
  </si>
  <si>
    <t>Q424</t>
  </si>
  <si>
    <t>incorporated 1919 by parliament of Canada</t>
  </si>
  <si>
    <t>Management</t>
  </si>
  <si>
    <t>CEO</t>
  </si>
  <si>
    <t>CFO</t>
  </si>
  <si>
    <t>Tracy Robinson</t>
  </si>
  <si>
    <t>Chislain Houle</t>
  </si>
  <si>
    <t>FY23</t>
  </si>
  <si>
    <t>FY24</t>
  </si>
  <si>
    <t>FY22</t>
  </si>
  <si>
    <t xml:space="preserve">GTMs </t>
  </si>
  <si>
    <t>RTMS</t>
  </si>
  <si>
    <t>Carlouds (thousands)</t>
  </si>
  <si>
    <t>Route miles</t>
  </si>
  <si>
    <t>Fuel consumed</t>
  </si>
  <si>
    <t>Average Fuel Price</t>
  </si>
  <si>
    <t>Employees</t>
  </si>
  <si>
    <t>Train weight (tons)</t>
  </si>
  <si>
    <t>Train speed (mph)</t>
  </si>
  <si>
    <t>Train length (feet)</t>
  </si>
  <si>
    <t>Petroleum and chemicals</t>
  </si>
  <si>
    <t>Metals and minerals</t>
  </si>
  <si>
    <t>Forest products</t>
  </si>
  <si>
    <t>Coal</t>
  </si>
  <si>
    <t>Grain and fertilizers</t>
  </si>
  <si>
    <t xml:space="preserve">Intermodal </t>
  </si>
  <si>
    <t>Automotive</t>
  </si>
  <si>
    <t>Freight Revenue</t>
  </si>
  <si>
    <t>Other Revenue</t>
  </si>
  <si>
    <t>Revenue</t>
  </si>
  <si>
    <t>Labour and fringe benefits</t>
  </si>
  <si>
    <t>Purchased services &amp; materials</t>
  </si>
  <si>
    <t>Fuel</t>
  </si>
  <si>
    <t>Gross Profit</t>
  </si>
  <si>
    <t>D&amp;A</t>
  </si>
  <si>
    <t>Equipment rents</t>
  </si>
  <si>
    <t>Other</t>
  </si>
  <si>
    <t>Operating Income</t>
  </si>
  <si>
    <t>Interest Expense</t>
  </si>
  <si>
    <t xml:space="preserve">Other </t>
  </si>
  <si>
    <t>Other Income</t>
  </si>
  <si>
    <t>Pretax Income</t>
  </si>
  <si>
    <t>Tax Expense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</si>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</sst>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4" fontId="0" fillId="0" borderId="0" xfId="0" applyNumberForma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0" fontId="3" fillId="0" borderId="0" xfId="0" applyFont="1"/>
    <xf numFmtId="165" fontId="0" fillId="0" borderId="0" xfId="0" applyNumberFormat="1"/>
    <xf numFmtId="164" fontId="1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242888</xdr:colOff>
      <xdr:row>11</xdr:row>
      <xdr:rowOff>33337</xdr:rowOff>
    </xdr:from>
    <xdr:to>
      <xdr:col>5</xdr:col>
      <xdr:colOff>171451</xdr:colOff>
      <xdr:row>23</xdr:row>
      <xdr:rowOff>35124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AEDD6D-526A-50B3-D14C-25EA88388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888" y="2128837"/>
          <a:ext cx="2614613" cy="2287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8BB8-3BB8-490C-B4B3-C582FB402329}">
  <dimension ref="A1:L13"/>
  <sheetViews>
    <sheetView tabSelected="1" zoomScale="200" zoomScaleNormal="200" workbookViewId="0">
      <selection activeCell="A8" sqref="A8"/>
    </sheetView>
  </sheetViews>
  <sheetFormatPr defaultRowHeight="15" x14ac:dyDescent="0.25"/>
  <cols>
    <col min="1" max="1" width="3.7109375" customWidth="1"/>
  </cols>
  <sheetData>
    <row r="1" spans="1:12" x14ac:dyDescent="0.25">
      <c r="A1" s="1" t="s">
        <v>0</v>
      </c>
    </row>
    <row r="2" spans="1:12" x14ac:dyDescent="0.25">
      <c r="A2" t="s">
        <v>7</v>
      </c>
      <c r="J2" t="s">
        <v>1</v>
      </c>
      <c r="K2" s="2">
        <v>150.99</v>
      </c>
    </row>
    <row r="3" spans="1:12" x14ac:dyDescent="0.25">
      <c r="J3" t="s">
        <v>2</v>
      </c>
      <c r="K3" s="3">
        <v>628.83485700000006</v>
      </c>
      <c r="L3" s="5" t="s">
        <v>9</v>
      </c>
    </row>
    <row r="4" spans="1:12" x14ac:dyDescent="0.25">
      <c r="J4" t="s">
        <v>3</v>
      </c>
      <c r="K4" s="3">
        <f>+K2*K3</f>
        <v>94947.775058430008</v>
      </c>
    </row>
    <row r="5" spans="1:12" x14ac:dyDescent="0.25">
      <c r="J5" t="s">
        <v>4</v>
      </c>
      <c r="K5" s="3">
        <f>389+12</f>
        <v>401</v>
      </c>
      <c r="L5" s="5" t="s">
        <v>9</v>
      </c>
    </row>
    <row r="6" spans="1:12" x14ac:dyDescent="0.25">
      <c r="J6" t="s">
        <v>5</v>
      </c>
      <c r="K6" s="3">
        <f>1166+19728</f>
        <v>20894</v>
      </c>
      <c r="L6" s="5" t="s">
        <v>9</v>
      </c>
    </row>
    <row r="7" spans="1:12" x14ac:dyDescent="0.25">
      <c r="J7" t="s">
        <v>6</v>
      </c>
      <c r="K7" s="3">
        <f>+K4-K5+K6</f>
        <v>115440.77505843001</v>
      </c>
    </row>
    <row r="11" spans="1:12" x14ac:dyDescent="0.25">
      <c r="B11" t="s">
        <v>10</v>
      </c>
      <c r="J11" s="6" t="s">
        <v>11</v>
      </c>
    </row>
    <row r="12" spans="1:12" x14ac:dyDescent="0.25">
      <c r="J12" t="s">
        <v>12</v>
      </c>
      <c r="K12" t="s">
        <v>14</v>
      </c>
    </row>
    <row r="13" spans="1:12" x14ac:dyDescent="0.25">
      <c r="J13" t="s">
        <v>13</v>
      </c>
      <c r="K13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0DD3-FBA2-4775-8EA6-91337E813887}">
  <dimension ref="A1:AG673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5.42578125" bestFit="1" customWidth="1"/>
    <col min="2" max="2" width="28.42578125" customWidth="1"/>
  </cols>
  <sheetData>
    <row r="1" spans="1:33" x14ac:dyDescent="0.25">
      <c r="A1" s="4" t="s">
        <v>8</v>
      </c>
    </row>
    <row r="2" spans="1:33" x14ac:dyDescent="0.25">
      <c r="D2" s="5" t="s">
        <v>18</v>
      </c>
      <c r="E2" s="5" t="s">
        <v>16</v>
      </c>
      <c r="F2" s="5" t="s">
        <v>17</v>
      </c>
    </row>
    <row r="3" spans="1:33" x14ac:dyDescent="0.25">
      <c r="B3" t="s">
        <v>19</v>
      </c>
      <c r="C3" s="3"/>
      <c r="D3" s="3">
        <v>463710</v>
      </c>
      <c r="E3" s="3">
        <v>452043</v>
      </c>
      <c r="F3" s="3">
        <v>457694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B4" t="s">
        <v>20</v>
      </c>
      <c r="C4" s="3"/>
      <c r="D4" s="3">
        <v>235788</v>
      </c>
      <c r="E4" s="3">
        <v>232614</v>
      </c>
      <c r="F4" s="3">
        <v>235538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B5" t="s">
        <v>21</v>
      </c>
      <c r="C5" s="3"/>
      <c r="D5" s="3">
        <v>5697</v>
      </c>
      <c r="E5" s="3">
        <v>5436</v>
      </c>
      <c r="F5" s="3">
        <v>5390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B6" t="s">
        <v>22</v>
      </c>
      <c r="C6" s="3"/>
      <c r="D6" s="3">
        <v>18600</v>
      </c>
      <c r="E6" s="3">
        <v>18800</v>
      </c>
      <c r="F6" s="3">
        <v>18800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B7" t="s">
        <v>26</v>
      </c>
      <c r="C7" s="3"/>
      <c r="D7" s="3">
        <v>9324</v>
      </c>
      <c r="E7" s="3">
        <v>9186</v>
      </c>
      <c r="F7" s="3">
        <v>9087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B8" t="s">
        <v>28</v>
      </c>
      <c r="C8" s="3"/>
      <c r="D8" s="3">
        <v>8160</v>
      </c>
      <c r="E8" s="3">
        <v>7891</v>
      </c>
      <c r="F8" s="3">
        <v>7831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B9" t="s">
        <v>27</v>
      </c>
      <c r="C9" s="3"/>
      <c r="D9" s="7">
        <v>18.899999999999999</v>
      </c>
      <c r="E9" s="7">
        <v>19.8</v>
      </c>
      <c r="F9" s="7">
        <v>18.899999999999999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B10" t="s">
        <v>23</v>
      </c>
      <c r="C10" s="3"/>
      <c r="D10" s="7">
        <v>402.2</v>
      </c>
      <c r="E10" s="7">
        <v>395.2</v>
      </c>
      <c r="F10" s="7">
        <v>401.1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B11" t="s">
        <v>24</v>
      </c>
      <c r="C11" s="3"/>
      <c r="D11" s="7">
        <v>5.42</v>
      </c>
      <c r="E11" s="7">
        <v>4.62</v>
      </c>
      <c r="F11" s="7">
        <v>4.41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B12" t="s">
        <v>25</v>
      </c>
      <c r="C12" s="3"/>
      <c r="D12" s="3">
        <v>23396</v>
      </c>
      <c r="E12" s="3">
        <v>24920</v>
      </c>
      <c r="F12" s="3">
        <v>25304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B14" t="s">
        <v>29</v>
      </c>
      <c r="C14" s="3"/>
      <c r="D14" s="3"/>
      <c r="E14" s="3">
        <v>3195</v>
      </c>
      <c r="F14" s="3">
        <v>3414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B15" t="s">
        <v>30</v>
      </c>
      <c r="C15" s="3"/>
      <c r="D15" s="3"/>
      <c r="E15" s="3">
        <v>2048</v>
      </c>
      <c r="F15" s="3">
        <v>2048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B16" t="s">
        <v>31</v>
      </c>
      <c r="C16" s="3"/>
      <c r="D16" s="3"/>
      <c r="E16" s="3">
        <v>1943</v>
      </c>
      <c r="F16" s="3">
        <v>1931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2:33" x14ac:dyDescent="0.25">
      <c r="B17" t="s">
        <v>32</v>
      </c>
      <c r="C17" s="3"/>
      <c r="D17" s="3"/>
      <c r="E17" s="3">
        <v>1017</v>
      </c>
      <c r="F17" s="3">
        <v>929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2:33" x14ac:dyDescent="0.25">
      <c r="B18" t="s">
        <v>33</v>
      </c>
      <c r="C18" s="3"/>
      <c r="D18" s="3"/>
      <c r="E18" s="3">
        <v>3265</v>
      </c>
      <c r="F18" s="3">
        <v>3422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2:33" x14ac:dyDescent="0.25">
      <c r="B19" t="s">
        <v>34</v>
      </c>
      <c r="C19" s="3"/>
      <c r="D19" s="3"/>
      <c r="E19" s="3">
        <v>3823</v>
      </c>
      <c r="F19" s="3">
        <v>3757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2:33" x14ac:dyDescent="0.25">
      <c r="B20" t="s">
        <v>35</v>
      </c>
      <c r="C20" s="3"/>
      <c r="D20" s="3"/>
      <c r="E20" s="3">
        <v>945</v>
      </c>
      <c r="F20" s="3">
        <v>894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2:33" x14ac:dyDescent="0.25">
      <c r="B21" t="s">
        <v>36</v>
      </c>
      <c r="C21" s="3"/>
      <c r="D21" s="3">
        <f t="shared" ref="D21:E21" si="0">+SUM(D14:D20)</f>
        <v>0</v>
      </c>
      <c r="E21" s="3">
        <f t="shared" si="0"/>
        <v>16236</v>
      </c>
      <c r="F21" s="3">
        <f>+SUM(F14:F20)</f>
        <v>16395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2:33" x14ac:dyDescent="0.25">
      <c r="B22" t="s">
        <v>37</v>
      </c>
      <c r="C22" s="3"/>
      <c r="D22" s="3"/>
      <c r="E22" s="3">
        <v>592</v>
      </c>
      <c r="F22" s="3">
        <v>651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2:33" x14ac:dyDescent="0.25">
      <c r="B23" t="s">
        <v>38</v>
      </c>
      <c r="C23" s="3"/>
      <c r="D23" s="8">
        <v>17107</v>
      </c>
      <c r="E23" s="8">
        <f t="shared" ref="D23:E23" si="1">+E21+E22</f>
        <v>16828</v>
      </c>
      <c r="F23" s="8">
        <f>+F21+F22</f>
        <v>17046</v>
      </c>
      <c r="G23" s="8">
        <f>+G21+G22</f>
        <v>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2:33" x14ac:dyDescent="0.25">
      <c r="B24" t="s">
        <v>39</v>
      </c>
      <c r="C24" s="3"/>
      <c r="D24" s="3">
        <v>2935</v>
      </c>
      <c r="E24" s="3">
        <v>3150</v>
      </c>
      <c r="F24" s="3">
        <v>3422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2:33" x14ac:dyDescent="0.25">
      <c r="B25" t="s">
        <v>40</v>
      </c>
      <c r="C25" s="3"/>
      <c r="D25" s="3">
        <v>2191</v>
      </c>
      <c r="E25" s="3">
        <v>2254</v>
      </c>
      <c r="F25" s="3">
        <v>2313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2:33" x14ac:dyDescent="0.25">
      <c r="B26" t="s">
        <v>41</v>
      </c>
      <c r="C26" s="3"/>
      <c r="D26" s="3">
        <v>2518</v>
      </c>
      <c r="E26" s="3">
        <v>2097</v>
      </c>
      <c r="F26" s="3">
        <v>2060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2:33" x14ac:dyDescent="0.25">
      <c r="B27" t="s">
        <v>42</v>
      </c>
      <c r="C27" s="3"/>
      <c r="D27" s="3">
        <f t="shared" ref="C27:E27" si="2">+D23-SUM(D24:D26)</f>
        <v>9463</v>
      </c>
      <c r="E27" s="3">
        <f t="shared" si="2"/>
        <v>9327</v>
      </c>
      <c r="F27" s="3">
        <f>+F23-SUM(F24:F26)</f>
        <v>9251</v>
      </c>
      <c r="G27" s="3">
        <f>+G23-SUM(G24:G26)</f>
        <v>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2:33" x14ac:dyDescent="0.25">
      <c r="B28" t="s">
        <v>43</v>
      </c>
      <c r="C28" s="3"/>
      <c r="D28" s="3">
        <v>1729</v>
      </c>
      <c r="E28" s="3">
        <v>1817</v>
      </c>
      <c r="F28" s="3">
        <v>1892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2:33" x14ac:dyDescent="0.25">
      <c r="B29" t="s">
        <v>44</v>
      </c>
      <c r="C29" s="3"/>
      <c r="D29" s="3">
        <v>338</v>
      </c>
      <c r="E29" s="3">
        <v>359</v>
      </c>
      <c r="F29" s="3">
        <v>392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2:33" x14ac:dyDescent="0.25">
      <c r="B30" t="s">
        <v>45</v>
      </c>
      <c r="C30" s="3"/>
      <c r="D30" s="3">
        <v>556</v>
      </c>
      <c r="E30" s="3">
        <v>554</v>
      </c>
      <c r="F30" s="3">
        <f>642+78</f>
        <v>720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2:33" x14ac:dyDescent="0.25">
      <c r="B31" t="s">
        <v>46</v>
      </c>
      <c r="C31" s="3"/>
      <c r="D31" s="3">
        <f t="shared" ref="D31:E31" si="3">+D27-SUM(D28:D30)</f>
        <v>6840</v>
      </c>
      <c r="E31" s="3">
        <f t="shared" si="3"/>
        <v>6597</v>
      </c>
      <c r="F31" s="3">
        <f>+F27-SUM(F28:F30)</f>
        <v>6247</v>
      </c>
      <c r="G31" s="3">
        <f t="shared" ref="G31" si="4">+G27-SUM(G28:G30)</f>
        <v>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2:33" x14ac:dyDescent="0.25">
      <c r="B32" t="s">
        <v>47</v>
      </c>
      <c r="C32" s="3"/>
      <c r="D32" s="3">
        <v>548</v>
      </c>
      <c r="E32" s="3">
        <v>722</v>
      </c>
      <c r="F32" s="3">
        <v>891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2:33" x14ac:dyDescent="0.25">
      <c r="B33" t="s">
        <v>48</v>
      </c>
      <c r="C33" s="3"/>
      <c r="D33" s="3">
        <v>498</v>
      </c>
      <c r="E33" s="3">
        <v>479</v>
      </c>
      <c r="F33" s="3">
        <v>454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2:33" x14ac:dyDescent="0.25">
      <c r="B34" t="s">
        <v>49</v>
      </c>
      <c r="C34" s="3"/>
      <c r="D34" s="3">
        <v>-27</v>
      </c>
      <c r="E34" s="3">
        <v>134</v>
      </c>
      <c r="F34" s="3">
        <v>42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2:33" x14ac:dyDescent="0.25">
      <c r="B35" t="s">
        <v>50</v>
      </c>
      <c r="C35" s="3"/>
      <c r="D35" s="3">
        <f t="shared" ref="D35:E35" si="5">+D31-D32+D33+D34</f>
        <v>6763</v>
      </c>
      <c r="E35" s="3">
        <f t="shared" si="5"/>
        <v>6488</v>
      </c>
      <c r="F35" s="3">
        <f>+F31-F32+F33+F34</f>
        <v>5852</v>
      </c>
      <c r="G35" s="3">
        <f t="shared" ref="G35" si="6">+G31-G32+G33+G34</f>
        <v>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2:33" x14ac:dyDescent="0.25">
      <c r="B36" t="s">
        <v>51</v>
      </c>
      <c r="C36" s="3"/>
      <c r="D36" s="3">
        <v>1645</v>
      </c>
      <c r="E36" s="3">
        <v>863</v>
      </c>
      <c r="F36" s="3">
        <v>1404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2:33" x14ac:dyDescent="0.25">
      <c r="B37" t="s">
        <v>52</v>
      </c>
      <c r="C37" s="3"/>
      <c r="D37" s="3">
        <f t="shared" ref="D37:E37" si="7">+D35-D36</f>
        <v>5118</v>
      </c>
      <c r="E37" s="3">
        <f t="shared" si="7"/>
        <v>5625</v>
      </c>
      <c r="F37" s="3">
        <f>+F35-F36</f>
        <v>4448</v>
      </c>
      <c r="G37" s="3">
        <f t="shared" ref="G37" si="8">+G35-G36</f>
        <v>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2:33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2:33" x14ac:dyDescent="0.25">
      <c r="B39" t="s">
        <v>53</v>
      </c>
      <c r="C39" s="3"/>
      <c r="D39" s="9">
        <f t="shared" ref="D39:E39" si="9">+D37/D40</f>
        <v>7.4562937062937067</v>
      </c>
      <c r="E39" s="9">
        <f t="shared" si="9"/>
        <v>8.5525315493386032</v>
      </c>
      <c r="F39" s="9">
        <f>+F37/F40</f>
        <v>7.0213101815311756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2:33" x14ac:dyDescent="0.25">
      <c r="B40" t="s">
        <v>2</v>
      </c>
      <c r="C40" s="3"/>
      <c r="D40" s="7">
        <v>686.4</v>
      </c>
      <c r="E40" s="7">
        <v>657.7</v>
      </c>
      <c r="F40" s="7">
        <v>633.5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2:33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2:33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2:33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2:33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2:33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2:33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2:33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2:33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3:33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3:33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3:33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3:33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3:33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3:33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3:33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3:33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3:33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3:33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3:33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3:33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3:33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3:33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3:33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3:33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3:33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3:33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3:33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3:33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3:33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3:33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3:33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3:33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3:33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3:33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3:33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3:33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3:33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3:33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3:33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3:33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3:33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3:33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3:33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3:33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3:33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3:33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3:33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3:33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3:33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3:33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3:33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3:33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3:33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3:33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3:33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3:33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</sheetData>
  <hyperlinks>
    <hyperlink ref="A1" location="Main!A1" display="Main" xr:uid="{7D88A458-62D7-4255-9E40-B97C5659DD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2025-05-19T12:35:24Z</dcterms:created>
  <dcterms:modified xsi:type="dcterms:W3CDTF">2025-05-20T13:09:17Z</dcterms:modified>
</cp:coreProperties>
</file>